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1295" windowHeight="6855"/>
  </bookViews>
  <sheets>
    <sheet name="сравнитеьный отчет" sheetId="1" r:id="rId1"/>
    <sheet name="Лист2" sheetId="2" state="hidden" r:id="rId2"/>
    <sheet name="Лист3" sheetId="3" state="hidden" r:id="rId3"/>
    <sheet name="Локальные поставщики" sheetId="4" r:id="rId4"/>
    <sheet name="Импорт" sheetId="5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AS17" i="5"/>
  <c r="AS19" s="1"/>
  <c r="AF17"/>
  <c r="S17"/>
  <c r="F17"/>
  <c r="BZ14"/>
  <c r="BY14"/>
  <c r="BX14"/>
  <c r="BW14"/>
  <c r="BV14"/>
  <c r="AO14"/>
  <c r="BU13"/>
  <c r="BT13"/>
  <c r="BS13"/>
  <c r="BR13"/>
  <c r="BQ13"/>
  <c r="BP13"/>
  <c r="BO13"/>
  <c r="CA13" s="1"/>
  <c r="AU13"/>
  <c r="AT13"/>
  <c r="BA13" s="1"/>
  <c r="AS13"/>
  <c r="AR13"/>
  <c r="AQ13"/>
  <c r="BE13" s="1"/>
  <c r="AP13"/>
  <c r="AH13"/>
  <c r="AG13"/>
  <c r="AF13"/>
  <c r="AE13"/>
  <c r="AD13"/>
  <c r="AC13"/>
  <c r="AB13"/>
  <c r="AN13" s="1"/>
  <c r="U13"/>
  <c r="BH13" s="1"/>
  <c r="T13"/>
  <c r="BG13" s="1"/>
  <c r="S13"/>
  <c r="BF13" s="1"/>
  <c r="R13"/>
  <c r="Q13"/>
  <c r="BD13" s="1"/>
  <c r="P13"/>
  <c r="BC13" s="1"/>
  <c r="O13"/>
  <c r="AA13" s="1"/>
  <c r="H13"/>
  <c r="G13"/>
  <c r="F13"/>
  <c r="E13"/>
  <c r="D13"/>
  <c r="C13"/>
  <c r="B13"/>
  <c r="N13" s="1"/>
  <c r="BU12"/>
  <c r="DH12" s="1"/>
  <c r="BT12"/>
  <c r="BS12"/>
  <c r="BR12"/>
  <c r="BQ12"/>
  <c r="DD12" s="1"/>
  <c r="BP12"/>
  <c r="BO12"/>
  <c r="CA12" s="1"/>
  <c r="BA12"/>
  <c r="AU12"/>
  <c r="AT12"/>
  <c r="AS12"/>
  <c r="AR12"/>
  <c r="BF12" s="1"/>
  <c r="AQ12"/>
  <c r="AP12"/>
  <c r="AH12"/>
  <c r="AG12"/>
  <c r="AF12"/>
  <c r="AE12"/>
  <c r="AD12"/>
  <c r="AC12"/>
  <c r="AB12"/>
  <c r="AN12" s="1"/>
  <c r="U12"/>
  <c r="BH12" s="1"/>
  <c r="T12"/>
  <c r="BG12" s="1"/>
  <c r="S12"/>
  <c r="R12"/>
  <c r="BE12" s="1"/>
  <c r="Q12"/>
  <c r="BD12" s="1"/>
  <c r="P12"/>
  <c r="BC12" s="1"/>
  <c r="O12"/>
  <c r="AA12" s="1"/>
  <c r="H12"/>
  <c r="CH12" s="1"/>
  <c r="G12"/>
  <c r="F12"/>
  <c r="E12"/>
  <c r="D12"/>
  <c r="CD12" s="1"/>
  <c r="C12"/>
  <c r="B12"/>
  <c r="N12" s="1"/>
  <c r="BU11"/>
  <c r="BT11"/>
  <c r="DG11" s="1"/>
  <c r="BS11"/>
  <c r="BR11"/>
  <c r="BQ11"/>
  <c r="BP11"/>
  <c r="DC11" s="1"/>
  <c r="BO11"/>
  <c r="CA11" s="1"/>
  <c r="BC11"/>
  <c r="AU11"/>
  <c r="AT11"/>
  <c r="BA11" s="1"/>
  <c r="AS11"/>
  <c r="BG11" s="1"/>
  <c r="AR11"/>
  <c r="AQ11"/>
  <c r="AP11"/>
  <c r="AH11"/>
  <c r="AG11"/>
  <c r="AF11"/>
  <c r="AE11"/>
  <c r="CR11" s="1"/>
  <c r="AD11"/>
  <c r="AC11"/>
  <c r="AB11"/>
  <c r="U11"/>
  <c r="BH11" s="1"/>
  <c r="T11"/>
  <c r="S11"/>
  <c r="BF11" s="1"/>
  <c r="R11"/>
  <c r="BE11" s="1"/>
  <c r="Q11"/>
  <c r="BD11" s="1"/>
  <c r="P11"/>
  <c r="O11"/>
  <c r="H11"/>
  <c r="G11"/>
  <c r="CG11" s="1"/>
  <c r="F11"/>
  <c r="E11"/>
  <c r="D11"/>
  <c r="C11"/>
  <c r="CC11" s="1"/>
  <c r="B11"/>
  <c r="BU10"/>
  <c r="BT10"/>
  <c r="BS10"/>
  <c r="BR10"/>
  <c r="BQ10"/>
  <c r="BP10"/>
  <c r="BO10"/>
  <c r="AU10"/>
  <c r="AT10"/>
  <c r="BA10" s="1"/>
  <c r="AS10"/>
  <c r="AR10"/>
  <c r="AQ10"/>
  <c r="AP10"/>
  <c r="BD10" s="1"/>
  <c r="AH10"/>
  <c r="AG10"/>
  <c r="AF10"/>
  <c r="AE10"/>
  <c r="AD10"/>
  <c r="AC10"/>
  <c r="AB10"/>
  <c r="U10"/>
  <c r="T10"/>
  <c r="BG10" s="1"/>
  <c r="S10"/>
  <c r="BF10" s="1"/>
  <c r="R10"/>
  <c r="BE10" s="1"/>
  <c r="Q10"/>
  <c r="P10"/>
  <c r="BC10" s="1"/>
  <c r="O10"/>
  <c r="AA10" s="1"/>
  <c r="H10"/>
  <c r="G10"/>
  <c r="F10"/>
  <c r="E10"/>
  <c r="D10"/>
  <c r="C10"/>
  <c r="B10"/>
  <c r="BU9"/>
  <c r="DH9" s="1"/>
  <c r="BT9"/>
  <c r="BS9"/>
  <c r="BR9"/>
  <c r="BQ9"/>
  <c r="DD9" s="1"/>
  <c r="BP9"/>
  <c r="BO9"/>
  <c r="CA9" s="1"/>
  <c r="BA9"/>
  <c r="AU9"/>
  <c r="AT9"/>
  <c r="AS9"/>
  <c r="AR9"/>
  <c r="AQ9"/>
  <c r="BE9" s="1"/>
  <c r="AP9"/>
  <c r="AH9"/>
  <c r="AG9"/>
  <c r="AF9"/>
  <c r="AE9"/>
  <c r="AD9"/>
  <c r="AC9"/>
  <c r="AB9"/>
  <c r="U9"/>
  <c r="BH9" s="1"/>
  <c r="T9"/>
  <c r="BG9" s="1"/>
  <c r="S9"/>
  <c r="BF9" s="1"/>
  <c r="R9"/>
  <c r="Q9"/>
  <c r="BD9" s="1"/>
  <c r="P9"/>
  <c r="BC9" s="1"/>
  <c r="O9"/>
  <c r="AA9" s="1"/>
  <c r="H9"/>
  <c r="CH9" s="1"/>
  <c r="G9"/>
  <c r="F9"/>
  <c r="E9"/>
  <c r="D9"/>
  <c r="CD9" s="1"/>
  <c r="C9"/>
  <c r="B9"/>
  <c r="N9" s="1"/>
  <c r="BU8"/>
  <c r="BT8"/>
  <c r="DG8" s="1"/>
  <c r="BS8"/>
  <c r="BR8"/>
  <c r="BQ8"/>
  <c r="BP8"/>
  <c r="DC8" s="1"/>
  <c r="BO8"/>
  <c r="CA8" s="1"/>
  <c r="BA8"/>
  <c r="AU8"/>
  <c r="AT8"/>
  <c r="AS8"/>
  <c r="AR8"/>
  <c r="BF8" s="1"/>
  <c r="AQ8"/>
  <c r="AP8"/>
  <c r="AH8"/>
  <c r="AG8"/>
  <c r="AF8"/>
  <c r="AE8"/>
  <c r="CR8" s="1"/>
  <c r="AD8"/>
  <c r="AC8"/>
  <c r="AB8"/>
  <c r="U8"/>
  <c r="BH8" s="1"/>
  <c r="T8"/>
  <c r="BG8" s="1"/>
  <c r="S8"/>
  <c r="R8"/>
  <c r="BE8" s="1"/>
  <c r="Q8"/>
  <c r="AA8" s="1"/>
  <c r="P8"/>
  <c r="BC8" s="1"/>
  <c r="O8"/>
  <c r="H8"/>
  <c r="G8"/>
  <c r="F8"/>
  <c r="E8"/>
  <c r="D8"/>
  <c r="C8"/>
  <c r="B8"/>
  <c r="CA7"/>
  <c r="AU7"/>
  <c r="AT7"/>
  <c r="BA7" s="1"/>
  <c r="AS7"/>
  <c r="AR7"/>
  <c r="AQ7"/>
  <c r="AP7"/>
  <c r="BD7" s="1"/>
  <c r="AH7"/>
  <c r="AG7"/>
  <c r="AF7"/>
  <c r="AE7"/>
  <c r="CR7" s="1"/>
  <c r="AD7"/>
  <c r="AC7"/>
  <c r="AB7"/>
  <c r="U7"/>
  <c r="T7"/>
  <c r="BG7" s="1"/>
  <c r="S7"/>
  <c r="BF7" s="1"/>
  <c r="R7"/>
  <c r="BE7" s="1"/>
  <c r="Q7"/>
  <c r="P7"/>
  <c r="BC7" s="1"/>
  <c r="O7"/>
  <c r="AA7" s="1"/>
  <c r="H7"/>
  <c r="G7"/>
  <c r="CG7" s="1"/>
  <c r="F7"/>
  <c r="E7"/>
  <c r="D7"/>
  <c r="C7"/>
  <c r="CC7" s="1"/>
  <c r="B7"/>
  <c r="BU6"/>
  <c r="BT6"/>
  <c r="BS6"/>
  <c r="BR6"/>
  <c r="BQ6"/>
  <c r="BP6"/>
  <c r="BO6"/>
  <c r="CA6" s="1"/>
  <c r="BA6"/>
  <c r="AU6"/>
  <c r="AT6"/>
  <c r="AS6"/>
  <c r="AR6"/>
  <c r="BF6" s="1"/>
  <c r="AQ6"/>
  <c r="BE6" s="1"/>
  <c r="AP6"/>
  <c r="AH6"/>
  <c r="CU6" s="1"/>
  <c r="AG6"/>
  <c r="AF6"/>
  <c r="AE6"/>
  <c r="AD6"/>
  <c r="CQ6" s="1"/>
  <c r="AC6"/>
  <c r="AB6"/>
  <c r="AN6" s="1"/>
  <c r="U6"/>
  <c r="BH6" s="1"/>
  <c r="T6"/>
  <c r="BG6" s="1"/>
  <c r="S6"/>
  <c r="R6"/>
  <c r="Q6"/>
  <c r="BD6" s="1"/>
  <c r="P6"/>
  <c r="BC6" s="1"/>
  <c r="O6"/>
  <c r="AA6" s="1"/>
  <c r="H6"/>
  <c r="G6"/>
  <c r="F6"/>
  <c r="E6"/>
  <c r="D6"/>
  <c r="C6"/>
  <c r="B6"/>
  <c r="N6" s="1"/>
  <c r="CA5"/>
  <c r="BC5"/>
  <c r="AU5"/>
  <c r="AT5"/>
  <c r="BA5" s="1"/>
  <c r="AS5"/>
  <c r="BG5" s="1"/>
  <c r="AR5"/>
  <c r="AQ5"/>
  <c r="AP5"/>
  <c r="AH5"/>
  <c r="AG5"/>
  <c r="AF5"/>
  <c r="AE5"/>
  <c r="CR5" s="1"/>
  <c r="AD5"/>
  <c r="AC5"/>
  <c r="AB5"/>
  <c r="U5"/>
  <c r="BH5" s="1"/>
  <c r="T5"/>
  <c r="S5"/>
  <c r="BF5" s="1"/>
  <c r="R5"/>
  <c r="BE5" s="1"/>
  <c r="Q5"/>
  <c r="BD5" s="1"/>
  <c r="P5"/>
  <c r="O5"/>
  <c r="H5"/>
  <c r="G5"/>
  <c r="F5"/>
  <c r="E5"/>
  <c r="D5"/>
  <c r="C5"/>
  <c r="B5"/>
  <c r="BU4"/>
  <c r="BU14" s="1"/>
  <c r="BT4"/>
  <c r="BT14" s="1"/>
  <c r="BS4"/>
  <c r="BR4"/>
  <c r="BQ4"/>
  <c r="BQ14" s="1"/>
  <c r="BP4"/>
  <c r="BP14" s="1"/>
  <c r="BO4"/>
  <c r="AU4"/>
  <c r="AU14" s="1"/>
  <c r="AR17" s="1"/>
  <c r="AT4"/>
  <c r="AT14" s="1"/>
  <c r="AS4"/>
  <c r="AR4"/>
  <c r="AR14" s="1"/>
  <c r="AQ4"/>
  <c r="AQ14" s="1"/>
  <c r="AP4"/>
  <c r="AP14" s="1"/>
  <c r="AH4"/>
  <c r="AH14" s="1"/>
  <c r="AG4"/>
  <c r="AG14" s="1"/>
  <c r="AF4"/>
  <c r="AE4"/>
  <c r="AE14" s="1"/>
  <c r="AD4"/>
  <c r="AD14" s="1"/>
  <c r="AC4"/>
  <c r="AC14" s="1"/>
  <c r="AB4"/>
  <c r="U4"/>
  <c r="U14" s="1"/>
  <c r="R17" s="1"/>
  <c r="T4"/>
  <c r="T14" s="1"/>
  <c r="S4"/>
  <c r="BF4" s="1"/>
  <c r="R4"/>
  <c r="BE4" s="1"/>
  <c r="Q4"/>
  <c r="Q14" s="1"/>
  <c r="P4"/>
  <c r="P14" s="1"/>
  <c r="O4"/>
  <c r="AA4" s="1"/>
  <c r="H4"/>
  <c r="H14" s="1"/>
  <c r="G4"/>
  <c r="G14" s="1"/>
  <c r="F4"/>
  <c r="E4"/>
  <c r="E14" s="1"/>
  <c r="D4"/>
  <c r="D14" s="1"/>
  <c r="C4"/>
  <c r="C14" s="1"/>
  <c r="B4"/>
  <c r="AS44" i="4"/>
  <c r="AF44"/>
  <c r="S44"/>
  <c r="F44"/>
  <c r="AS43"/>
  <c r="AF43"/>
  <c r="S43"/>
  <c r="F43"/>
  <c r="AZ40"/>
  <c r="AY40"/>
  <c r="AX40"/>
  <c r="AW40"/>
  <c r="AV40"/>
  <c r="AM40"/>
  <c r="AL40"/>
  <c r="AK40"/>
  <c r="AJ40"/>
  <c r="AI40"/>
  <c r="Z40"/>
  <c r="Y40"/>
  <c r="X40"/>
  <c r="W40"/>
  <c r="V40"/>
  <c r="M40"/>
  <c r="L40"/>
  <c r="K40"/>
  <c r="J40"/>
  <c r="I40"/>
  <c r="EA39"/>
  <c r="EA40" s="1"/>
  <c r="DZ39"/>
  <c r="DY39"/>
  <c r="DX39"/>
  <c r="DX40" s="1"/>
  <c r="DW39"/>
  <c r="DW40" s="1"/>
  <c r="CZ39"/>
  <c r="CY39"/>
  <c r="CY40" s="1"/>
  <c r="CX39"/>
  <c r="CX40" s="1"/>
  <c r="CW39"/>
  <c r="CV39"/>
  <c r="CU39"/>
  <c r="CU40" s="1"/>
  <c r="CT39"/>
  <c r="CT40" s="1"/>
  <c r="CS39"/>
  <c r="CR39"/>
  <c r="CQ39"/>
  <c r="CP39"/>
  <c r="CP40" s="1"/>
  <c r="CO39"/>
  <c r="DA39" s="1"/>
  <c r="CM39"/>
  <c r="CL39"/>
  <c r="CL40" s="1"/>
  <c r="CK39"/>
  <c r="CJ39"/>
  <c r="CI39"/>
  <c r="CD39"/>
  <c r="CD40" s="1"/>
  <c r="CC39"/>
  <c r="CB39"/>
  <c r="BZ39"/>
  <c r="BZ40" s="1"/>
  <c r="BY39"/>
  <c r="BX39"/>
  <c r="BW39"/>
  <c r="BV39"/>
  <c r="BV40" s="1"/>
  <c r="BQ39"/>
  <c r="BP39"/>
  <c r="BO39"/>
  <c r="BM39"/>
  <c r="BL39"/>
  <c r="BK39"/>
  <c r="BF43" s="1"/>
  <c r="BJ39"/>
  <c r="BJ40" s="1"/>
  <c r="BI39"/>
  <c r="BD39"/>
  <c r="BC39"/>
  <c r="BB39"/>
  <c r="BB40" s="1"/>
  <c r="DV38"/>
  <c r="DB38"/>
  <c r="AU38"/>
  <c r="AT38"/>
  <c r="AS38"/>
  <c r="AR38"/>
  <c r="AQ38"/>
  <c r="AP38"/>
  <c r="AO38"/>
  <c r="AH38"/>
  <c r="AG38"/>
  <c r="AF38"/>
  <c r="AE38"/>
  <c r="AD38"/>
  <c r="AC38"/>
  <c r="AB38"/>
  <c r="U38"/>
  <c r="DI38" s="1"/>
  <c r="T38"/>
  <c r="DH38" s="1"/>
  <c r="S38"/>
  <c r="DG38" s="1"/>
  <c r="R38"/>
  <c r="DF38" s="1"/>
  <c r="Q38"/>
  <c r="DE38" s="1"/>
  <c r="P38"/>
  <c r="DD38" s="1"/>
  <c r="O38"/>
  <c r="H38"/>
  <c r="G38"/>
  <c r="F38"/>
  <c r="E38"/>
  <c r="D38"/>
  <c r="C38"/>
  <c r="B38"/>
  <c r="EB37"/>
  <c r="DA37"/>
  <c r="CN37"/>
  <c r="CA37"/>
  <c r="BN37"/>
  <c r="DB37" s="1"/>
  <c r="AU37"/>
  <c r="AT37"/>
  <c r="BA37" s="1"/>
  <c r="AS37"/>
  <c r="AR37"/>
  <c r="AQ37"/>
  <c r="AP37"/>
  <c r="AO37"/>
  <c r="AH37"/>
  <c r="AG37"/>
  <c r="AF37"/>
  <c r="AE37"/>
  <c r="AD37"/>
  <c r="AC37"/>
  <c r="AB37"/>
  <c r="AN37" s="1"/>
  <c r="U37"/>
  <c r="DI37" s="1"/>
  <c r="T37"/>
  <c r="DH37" s="1"/>
  <c r="S37"/>
  <c r="DG37" s="1"/>
  <c r="R37"/>
  <c r="DF37" s="1"/>
  <c r="Q37"/>
  <c r="DE37" s="1"/>
  <c r="P37"/>
  <c r="DD37" s="1"/>
  <c r="O37"/>
  <c r="AA37" s="1"/>
  <c r="H37"/>
  <c r="G37"/>
  <c r="F37"/>
  <c r="E37"/>
  <c r="D37"/>
  <c r="C37"/>
  <c r="B37"/>
  <c r="N37" s="1"/>
  <c r="DU36"/>
  <c r="DT36"/>
  <c r="DS36"/>
  <c r="DR36"/>
  <c r="DQ36"/>
  <c r="DP36"/>
  <c r="EB36" s="1"/>
  <c r="DA36"/>
  <c r="CN36"/>
  <c r="CA36"/>
  <c r="BN36"/>
  <c r="DB36" s="1"/>
  <c r="BA36"/>
  <c r="AS36"/>
  <c r="AR36"/>
  <c r="AQ36"/>
  <c r="AP36"/>
  <c r="AO36"/>
  <c r="AF36"/>
  <c r="AE36"/>
  <c r="AD36"/>
  <c r="AC36"/>
  <c r="AB36"/>
  <c r="S36"/>
  <c r="DG36" s="1"/>
  <c r="R36"/>
  <c r="DF36" s="1"/>
  <c r="Q36"/>
  <c r="P36"/>
  <c r="O36"/>
  <c r="AA36" s="1"/>
  <c r="F36"/>
  <c r="E36"/>
  <c r="D36"/>
  <c r="C36"/>
  <c r="B36"/>
  <c r="DU35"/>
  <c r="DT35"/>
  <c r="DS35"/>
  <c r="DR35"/>
  <c r="DQ35"/>
  <c r="DP35"/>
  <c r="EB35" s="1"/>
  <c r="DA35"/>
  <c r="CN35"/>
  <c r="CA35"/>
  <c r="BN35"/>
  <c r="DB35" s="1"/>
  <c r="BA35"/>
  <c r="AU35"/>
  <c r="AT35"/>
  <c r="AS35"/>
  <c r="AR35"/>
  <c r="AQ35"/>
  <c r="AP35"/>
  <c r="AO35"/>
  <c r="AH35"/>
  <c r="AG35"/>
  <c r="AF35"/>
  <c r="AE35"/>
  <c r="AD35"/>
  <c r="AC35"/>
  <c r="AB35"/>
  <c r="U35"/>
  <c r="DI35" s="1"/>
  <c r="T35"/>
  <c r="DH35" s="1"/>
  <c r="S35"/>
  <c r="DG35" s="1"/>
  <c r="R35"/>
  <c r="DF35" s="1"/>
  <c r="Q35"/>
  <c r="DE35" s="1"/>
  <c r="P35"/>
  <c r="DD35" s="1"/>
  <c r="O35"/>
  <c r="AA35" s="1"/>
  <c r="H35"/>
  <c r="G35"/>
  <c r="F35"/>
  <c r="E35"/>
  <c r="D35"/>
  <c r="C35"/>
  <c r="B35"/>
  <c r="DU34"/>
  <c r="DT34"/>
  <c r="DS34"/>
  <c r="DR34"/>
  <c r="DQ34"/>
  <c r="DP34"/>
  <c r="EB34" s="1"/>
  <c r="DA34"/>
  <c r="CN34"/>
  <c r="CA34"/>
  <c r="BN34"/>
  <c r="DB34" s="1"/>
  <c r="AU34"/>
  <c r="AT34"/>
  <c r="BA34" s="1"/>
  <c r="AS34"/>
  <c r="AR34"/>
  <c r="AQ34"/>
  <c r="AP34"/>
  <c r="AO34"/>
  <c r="AH34"/>
  <c r="AG34"/>
  <c r="AF34"/>
  <c r="AE34"/>
  <c r="AD34"/>
  <c r="AC34"/>
  <c r="AB34"/>
  <c r="AN34" s="1"/>
  <c r="U34"/>
  <c r="DI34" s="1"/>
  <c r="T34"/>
  <c r="DH34" s="1"/>
  <c r="S34"/>
  <c r="DG34" s="1"/>
  <c r="R34"/>
  <c r="DF34" s="1"/>
  <c r="Q34"/>
  <c r="DE34" s="1"/>
  <c r="P34"/>
  <c r="DD34" s="1"/>
  <c r="O34"/>
  <c r="AA34" s="1"/>
  <c r="H34"/>
  <c r="G34"/>
  <c r="F34"/>
  <c r="E34"/>
  <c r="D34"/>
  <c r="C34"/>
  <c r="B34"/>
  <c r="N34" s="1"/>
  <c r="DU33"/>
  <c r="DT33"/>
  <c r="DS33"/>
  <c r="DR33"/>
  <c r="DQ33"/>
  <c r="DP33"/>
  <c r="EB33" s="1"/>
  <c r="DA33"/>
  <c r="CH33"/>
  <c r="CH39" s="1"/>
  <c r="CH40" s="1"/>
  <c r="CG33"/>
  <c r="CG39" s="1"/>
  <c r="CF33"/>
  <c r="CF39" s="1"/>
  <c r="CE33"/>
  <c r="CN33" s="1"/>
  <c r="BU33"/>
  <c r="BU39" s="1"/>
  <c r="BT33"/>
  <c r="BS33"/>
  <c r="BR33"/>
  <c r="CA33" s="1"/>
  <c r="BH33"/>
  <c r="BG33"/>
  <c r="BF33"/>
  <c r="BE33"/>
  <c r="BN33" s="1"/>
  <c r="DB33" s="1"/>
  <c r="BA33"/>
  <c r="AU33"/>
  <c r="AT33"/>
  <c r="AS33"/>
  <c r="AR33"/>
  <c r="AQ33"/>
  <c r="AP33"/>
  <c r="AO33"/>
  <c r="AH33"/>
  <c r="AG33"/>
  <c r="AF33"/>
  <c r="AE33"/>
  <c r="AD33"/>
  <c r="AC33"/>
  <c r="AB33"/>
  <c r="U33"/>
  <c r="DI33" s="1"/>
  <c r="T33"/>
  <c r="DH33" s="1"/>
  <c r="S33"/>
  <c r="DG33" s="1"/>
  <c r="R33"/>
  <c r="DF33" s="1"/>
  <c r="Q33"/>
  <c r="DE33" s="1"/>
  <c r="P33"/>
  <c r="DD33" s="1"/>
  <c r="O33"/>
  <c r="AA33" s="1"/>
  <c r="H33"/>
  <c r="G33"/>
  <c r="F33"/>
  <c r="E33"/>
  <c r="D33"/>
  <c r="C33"/>
  <c r="B33"/>
  <c r="DV32"/>
  <c r="DU32"/>
  <c r="DT32"/>
  <c r="DS32"/>
  <c r="DR32"/>
  <c r="DQ32"/>
  <c r="DP32"/>
  <c r="EB32" s="1"/>
  <c r="DA32"/>
  <c r="CN32"/>
  <c r="CA32"/>
  <c r="BN32"/>
  <c r="DB32" s="1"/>
  <c r="AU32"/>
  <c r="AT32"/>
  <c r="BA32" s="1"/>
  <c r="AS32"/>
  <c r="AR32"/>
  <c r="AQ32"/>
  <c r="AP32"/>
  <c r="AO32"/>
  <c r="AH32"/>
  <c r="AG32"/>
  <c r="AF32"/>
  <c r="AE32"/>
  <c r="AD32"/>
  <c r="AC32"/>
  <c r="AB32"/>
  <c r="U32"/>
  <c r="DI32" s="1"/>
  <c r="T32"/>
  <c r="DH32" s="1"/>
  <c r="S32"/>
  <c r="DG32" s="1"/>
  <c r="R32"/>
  <c r="DF32" s="1"/>
  <c r="Q32"/>
  <c r="DE32" s="1"/>
  <c r="P32"/>
  <c r="DD32" s="1"/>
  <c r="O32"/>
  <c r="H32"/>
  <c r="G32"/>
  <c r="F32"/>
  <c r="E32"/>
  <c r="D32"/>
  <c r="C32"/>
  <c r="B32"/>
  <c r="DV31"/>
  <c r="DU31"/>
  <c r="DT31"/>
  <c r="DS31"/>
  <c r="DR31"/>
  <c r="DQ31"/>
  <c r="DP31"/>
  <c r="DA31"/>
  <c r="CN31"/>
  <c r="BT31"/>
  <c r="BS31"/>
  <c r="BR31"/>
  <c r="CA31" s="1"/>
  <c r="DB31" s="1"/>
  <c r="BN31"/>
  <c r="BA31"/>
  <c r="AU31"/>
  <c r="AT31"/>
  <c r="AS31"/>
  <c r="AR31"/>
  <c r="DG31" s="1"/>
  <c r="AQ31"/>
  <c r="AP31"/>
  <c r="AO31"/>
  <c r="AH31"/>
  <c r="AG31"/>
  <c r="AF31"/>
  <c r="AE31"/>
  <c r="AN31" s="1"/>
  <c r="AD31"/>
  <c r="AC31"/>
  <c r="AB31"/>
  <c r="U31"/>
  <c r="DI31" s="1"/>
  <c r="T31"/>
  <c r="DH31" s="1"/>
  <c r="S31"/>
  <c r="R31"/>
  <c r="DF31" s="1"/>
  <c r="Q31"/>
  <c r="DE31" s="1"/>
  <c r="P31"/>
  <c r="DD31" s="1"/>
  <c r="O31"/>
  <c r="H31"/>
  <c r="G31"/>
  <c r="F31"/>
  <c r="E31"/>
  <c r="N31" s="1"/>
  <c r="D31"/>
  <c r="C31"/>
  <c r="B31"/>
  <c r="DV30"/>
  <c r="DU30"/>
  <c r="DT30"/>
  <c r="DS30"/>
  <c r="DR30"/>
  <c r="DQ30"/>
  <c r="EB30" s="1"/>
  <c r="DP30"/>
  <c r="DA30"/>
  <c r="CN30"/>
  <c r="CA30"/>
  <c r="BN30"/>
  <c r="DB30" s="1"/>
  <c r="AU30"/>
  <c r="AT30"/>
  <c r="BA30" s="1"/>
  <c r="AS30"/>
  <c r="AR30"/>
  <c r="AQ30"/>
  <c r="AP30"/>
  <c r="AO30"/>
  <c r="AH30"/>
  <c r="AG30"/>
  <c r="AF30"/>
  <c r="AE30"/>
  <c r="AD30"/>
  <c r="AC30"/>
  <c r="AB30"/>
  <c r="U30"/>
  <c r="DI30" s="1"/>
  <c r="T30"/>
  <c r="DH30" s="1"/>
  <c r="S30"/>
  <c r="DG30" s="1"/>
  <c r="R30"/>
  <c r="DF30" s="1"/>
  <c r="Q30"/>
  <c r="DE30" s="1"/>
  <c r="P30"/>
  <c r="DD30" s="1"/>
  <c r="O30"/>
  <c r="AA30" s="1"/>
  <c r="H30"/>
  <c r="G30"/>
  <c r="F30"/>
  <c r="E30"/>
  <c r="D30"/>
  <c r="C30"/>
  <c r="B30"/>
  <c r="DU29"/>
  <c r="DT29"/>
  <c r="DS29"/>
  <c r="DR29"/>
  <c r="DQ29"/>
  <c r="DP29"/>
  <c r="EB29" s="1"/>
  <c r="DA29"/>
  <c r="CN29"/>
  <c r="BT29"/>
  <c r="BT39" s="1"/>
  <c r="BS29"/>
  <c r="BS39" s="1"/>
  <c r="BR29"/>
  <c r="BR39" s="1"/>
  <c r="BR40" s="1"/>
  <c r="BN29"/>
  <c r="BA29"/>
  <c r="AU29"/>
  <c r="AT29"/>
  <c r="AS29"/>
  <c r="AR29"/>
  <c r="DG29" s="1"/>
  <c r="AQ29"/>
  <c r="AP29"/>
  <c r="AO29"/>
  <c r="AH29"/>
  <c r="AG29"/>
  <c r="AF29"/>
  <c r="AE29"/>
  <c r="AN29" s="1"/>
  <c r="AD29"/>
  <c r="AC29"/>
  <c r="AB29"/>
  <c r="U29"/>
  <c r="DI29" s="1"/>
  <c r="T29"/>
  <c r="DH29" s="1"/>
  <c r="S29"/>
  <c r="R29"/>
  <c r="DF29" s="1"/>
  <c r="Q29"/>
  <c r="DE29" s="1"/>
  <c r="P29"/>
  <c r="DD29" s="1"/>
  <c r="O29"/>
  <c r="H29"/>
  <c r="G29"/>
  <c r="F29"/>
  <c r="E29"/>
  <c r="D29"/>
  <c r="C29"/>
  <c r="B29"/>
  <c r="DV28"/>
  <c r="DU28"/>
  <c r="DT28"/>
  <c r="DS28"/>
  <c r="DR28"/>
  <c r="DQ28"/>
  <c r="EB28" s="1"/>
  <c r="DP28"/>
  <c r="DH28"/>
  <c r="DD28"/>
  <c r="DA28"/>
  <c r="CN28"/>
  <c r="CA28"/>
  <c r="BH28"/>
  <c r="BE28"/>
  <c r="BN28" s="1"/>
  <c r="DB28" s="1"/>
  <c r="BA28"/>
  <c r="AU28"/>
  <c r="AT28"/>
  <c r="AS28"/>
  <c r="AR28"/>
  <c r="AQ28"/>
  <c r="AP28"/>
  <c r="AO28"/>
  <c r="AH28"/>
  <c r="AG28"/>
  <c r="AF28"/>
  <c r="AE28"/>
  <c r="AD28"/>
  <c r="AC28"/>
  <c r="AB28"/>
  <c r="U28"/>
  <c r="DI28" s="1"/>
  <c r="T28"/>
  <c r="S28"/>
  <c r="DG28" s="1"/>
  <c r="R28"/>
  <c r="DF28" s="1"/>
  <c r="Q28"/>
  <c r="AA28" s="1"/>
  <c r="P28"/>
  <c r="O28"/>
  <c r="H28"/>
  <c r="G28"/>
  <c r="F28"/>
  <c r="E28"/>
  <c r="D28"/>
  <c r="C28"/>
  <c r="B28"/>
  <c r="N28" s="1"/>
  <c r="DV27"/>
  <c r="DU27"/>
  <c r="DT27"/>
  <c r="DS27"/>
  <c r="DR27"/>
  <c r="DQ27"/>
  <c r="DP27"/>
  <c r="EB27" s="1"/>
  <c r="DA27"/>
  <c r="CN27"/>
  <c r="CA27"/>
  <c r="BG27"/>
  <c r="BF27"/>
  <c r="BE27"/>
  <c r="BN27" s="1"/>
  <c r="DB27" s="1"/>
  <c r="AU27"/>
  <c r="AT27"/>
  <c r="BA27" s="1"/>
  <c r="AS27"/>
  <c r="AR27"/>
  <c r="AQ27"/>
  <c r="DF27" s="1"/>
  <c r="AP27"/>
  <c r="AO27"/>
  <c r="AH27"/>
  <c r="AG27"/>
  <c r="AF27"/>
  <c r="AE27"/>
  <c r="AD27"/>
  <c r="AC27"/>
  <c r="AB27"/>
  <c r="U27"/>
  <c r="DI27" s="1"/>
  <c r="T27"/>
  <c r="DH27" s="1"/>
  <c r="S27"/>
  <c r="DG27" s="1"/>
  <c r="R27"/>
  <c r="Q27"/>
  <c r="DE27" s="1"/>
  <c r="P27"/>
  <c r="DD27" s="1"/>
  <c r="O27"/>
  <c r="AA27" s="1"/>
  <c r="H27"/>
  <c r="G27"/>
  <c r="F27"/>
  <c r="E27"/>
  <c r="D27"/>
  <c r="C27"/>
  <c r="B27"/>
  <c r="DV26"/>
  <c r="DU26"/>
  <c r="DT26"/>
  <c r="DS26"/>
  <c r="DR26"/>
  <c r="DQ26"/>
  <c r="DP26"/>
  <c r="EB26" s="1"/>
  <c r="DA26"/>
  <c r="CN26"/>
  <c r="CA26"/>
  <c r="BH26"/>
  <c r="BF26"/>
  <c r="BE26"/>
  <c r="BN26" s="1"/>
  <c r="DB26" s="1"/>
  <c r="BA26"/>
  <c r="AU26"/>
  <c r="AT26"/>
  <c r="AS26"/>
  <c r="DH26" s="1"/>
  <c r="AR26"/>
  <c r="AQ26"/>
  <c r="DF26" s="1"/>
  <c r="AP26"/>
  <c r="AO26"/>
  <c r="DD26" s="1"/>
  <c r="AH26"/>
  <c r="AG26"/>
  <c r="AF26"/>
  <c r="AE26"/>
  <c r="AD26"/>
  <c r="AC26"/>
  <c r="AB26"/>
  <c r="AN26" s="1"/>
  <c r="U26"/>
  <c r="DI26" s="1"/>
  <c r="T26"/>
  <c r="S26"/>
  <c r="DG26" s="1"/>
  <c r="R26"/>
  <c r="Q26"/>
  <c r="DE26" s="1"/>
  <c r="P26"/>
  <c r="O26"/>
  <c r="AA26" s="1"/>
  <c r="H26"/>
  <c r="G26"/>
  <c r="F26"/>
  <c r="E26"/>
  <c r="D26"/>
  <c r="C26"/>
  <c r="B26"/>
  <c r="N26" s="1"/>
  <c r="DV25"/>
  <c r="DU25"/>
  <c r="DT25"/>
  <c r="DS25"/>
  <c r="DR25"/>
  <c r="DQ25"/>
  <c r="DP25"/>
  <c r="EB25" s="1"/>
  <c r="DA25"/>
  <c r="CN25"/>
  <c r="CA25"/>
  <c r="BH25"/>
  <c r="BG25"/>
  <c r="BG39" s="1"/>
  <c r="BF25"/>
  <c r="BE25"/>
  <c r="BN25" s="1"/>
  <c r="DB25" s="1"/>
  <c r="AU25"/>
  <c r="AT25"/>
  <c r="BA25" s="1"/>
  <c r="AS25"/>
  <c r="AR25"/>
  <c r="AQ25"/>
  <c r="AP25"/>
  <c r="AO25"/>
  <c r="AH25"/>
  <c r="AG25"/>
  <c r="AF25"/>
  <c r="AE25"/>
  <c r="AD25"/>
  <c r="AC25"/>
  <c r="AN25" s="1"/>
  <c r="AB25"/>
  <c r="U25"/>
  <c r="DI25" s="1"/>
  <c r="T25"/>
  <c r="DH25" s="1"/>
  <c r="S25"/>
  <c r="DG25" s="1"/>
  <c r="R25"/>
  <c r="DF25" s="1"/>
  <c r="Q25"/>
  <c r="DE25" s="1"/>
  <c r="P25"/>
  <c r="AA25" s="1"/>
  <c r="O25"/>
  <c r="H25"/>
  <c r="G25"/>
  <c r="F25"/>
  <c r="E25"/>
  <c r="D25"/>
  <c r="C25"/>
  <c r="N25" s="1"/>
  <c r="B25"/>
  <c r="DV24"/>
  <c r="DU24"/>
  <c r="DT24"/>
  <c r="DS24"/>
  <c r="DR24"/>
  <c r="DQ24"/>
  <c r="EB24" s="1"/>
  <c r="DP24"/>
  <c r="DA24"/>
  <c r="CN24"/>
  <c r="CA24"/>
  <c r="BN24"/>
  <c r="DB24" s="1"/>
  <c r="AU24"/>
  <c r="AT24"/>
  <c r="BA24" s="1"/>
  <c r="AS24"/>
  <c r="AR24"/>
  <c r="AQ24"/>
  <c r="AP24"/>
  <c r="AO24"/>
  <c r="AH24"/>
  <c r="AG24"/>
  <c r="AF24"/>
  <c r="AE24"/>
  <c r="AD24"/>
  <c r="AC24"/>
  <c r="AB24"/>
  <c r="U24"/>
  <c r="DI24" s="1"/>
  <c r="T24"/>
  <c r="DH24" s="1"/>
  <c r="S24"/>
  <c r="DG24" s="1"/>
  <c r="R24"/>
  <c r="DF24" s="1"/>
  <c r="Q24"/>
  <c r="DE24" s="1"/>
  <c r="P24"/>
  <c r="DD24" s="1"/>
  <c r="O24"/>
  <c r="AA24" s="1"/>
  <c r="H24"/>
  <c r="G24"/>
  <c r="F24"/>
  <c r="E24"/>
  <c r="D24"/>
  <c r="C24"/>
  <c r="B24"/>
  <c r="DU23"/>
  <c r="DT23"/>
  <c r="DS23"/>
  <c r="DR23"/>
  <c r="DQ23"/>
  <c r="DP23"/>
  <c r="DA23"/>
  <c r="CN23"/>
  <c r="CA23"/>
  <c r="BN23"/>
  <c r="BA23"/>
  <c r="AU23"/>
  <c r="AT23"/>
  <c r="AS23"/>
  <c r="AR23"/>
  <c r="AQ23"/>
  <c r="AP23"/>
  <c r="AO23"/>
  <c r="AH23"/>
  <c r="AG23"/>
  <c r="AF23"/>
  <c r="AE23"/>
  <c r="AD23"/>
  <c r="AC23"/>
  <c r="AB23"/>
  <c r="U23"/>
  <c r="DI23" s="1"/>
  <c r="T23"/>
  <c r="DH23" s="1"/>
  <c r="S23"/>
  <c r="R23"/>
  <c r="AA23" s="1"/>
  <c r="Q23"/>
  <c r="DE23" s="1"/>
  <c r="P23"/>
  <c r="DD23" s="1"/>
  <c r="O23"/>
  <c r="H23"/>
  <c r="G23"/>
  <c r="F23"/>
  <c r="E23"/>
  <c r="D23"/>
  <c r="C23"/>
  <c r="B23"/>
  <c r="DV22"/>
  <c r="DU22"/>
  <c r="DT22"/>
  <c r="DS22"/>
  <c r="EB22" s="1"/>
  <c r="DR22"/>
  <c r="DQ22"/>
  <c r="DP22"/>
  <c r="DA22"/>
  <c r="CN22"/>
  <c r="CA22"/>
  <c r="BN22"/>
  <c r="AU22"/>
  <c r="AT22"/>
  <c r="BA22" s="1"/>
  <c r="AS22"/>
  <c r="AR22"/>
  <c r="AQ22"/>
  <c r="AP22"/>
  <c r="AO22"/>
  <c r="AH22"/>
  <c r="AG22"/>
  <c r="AF22"/>
  <c r="AE22"/>
  <c r="AD22"/>
  <c r="AC22"/>
  <c r="AN22" s="1"/>
  <c r="AB22"/>
  <c r="U22"/>
  <c r="DI22" s="1"/>
  <c r="T22"/>
  <c r="DH22" s="1"/>
  <c r="S22"/>
  <c r="DG22" s="1"/>
  <c r="R22"/>
  <c r="Q22"/>
  <c r="DE22" s="1"/>
  <c r="P22"/>
  <c r="O22"/>
  <c r="H22"/>
  <c r="G22"/>
  <c r="F22"/>
  <c r="E22"/>
  <c r="D22"/>
  <c r="C22"/>
  <c r="N22" s="1"/>
  <c r="B22"/>
  <c r="DU21"/>
  <c r="DT21"/>
  <c r="DS21"/>
  <c r="DR21"/>
  <c r="DQ21"/>
  <c r="DP21"/>
  <c r="DA21"/>
  <c r="CN21"/>
  <c r="CA21"/>
  <c r="BN21"/>
  <c r="DB21" s="1"/>
  <c r="BA21"/>
  <c r="AU21"/>
  <c r="AT21"/>
  <c r="AS21"/>
  <c r="AR21"/>
  <c r="AQ21"/>
  <c r="AP21"/>
  <c r="AO21"/>
  <c r="AH21"/>
  <c r="AG21"/>
  <c r="AF21"/>
  <c r="AE21"/>
  <c r="AD21"/>
  <c r="AC21"/>
  <c r="AB21"/>
  <c r="U21"/>
  <c r="DI21" s="1"/>
  <c r="T21"/>
  <c r="DH21" s="1"/>
  <c r="S21"/>
  <c r="R21"/>
  <c r="DF21" s="1"/>
  <c r="Q21"/>
  <c r="DE21" s="1"/>
  <c r="P21"/>
  <c r="DD21" s="1"/>
  <c r="O21"/>
  <c r="AA21" s="1"/>
  <c r="H21"/>
  <c r="G21"/>
  <c r="F21"/>
  <c r="E21"/>
  <c r="D21"/>
  <c r="C21"/>
  <c r="B21"/>
  <c r="DV20"/>
  <c r="DV39" s="1"/>
  <c r="FI21" s="1"/>
  <c r="DU20"/>
  <c r="DT20"/>
  <c r="DS20"/>
  <c r="DR20"/>
  <c r="DQ20"/>
  <c r="DP20"/>
  <c r="EB20" s="1"/>
  <c r="DA20"/>
  <c r="CN20"/>
  <c r="CA20"/>
  <c r="BH20"/>
  <c r="BH39" s="1"/>
  <c r="BF20"/>
  <c r="BF39" s="1"/>
  <c r="BE20"/>
  <c r="BE39" s="1"/>
  <c r="AU20"/>
  <c r="AT20"/>
  <c r="BA20" s="1"/>
  <c r="AS20"/>
  <c r="AR20"/>
  <c r="AQ20"/>
  <c r="DF20" s="1"/>
  <c r="AP20"/>
  <c r="AO20"/>
  <c r="AH20"/>
  <c r="AG20"/>
  <c r="AF20"/>
  <c r="AE20"/>
  <c r="AD20"/>
  <c r="AC20"/>
  <c r="AB20"/>
  <c r="U20"/>
  <c r="T20"/>
  <c r="DH20" s="1"/>
  <c r="S20"/>
  <c r="DG20" s="1"/>
  <c r="R20"/>
  <c r="Q20"/>
  <c r="P20"/>
  <c r="DD20" s="1"/>
  <c r="O20"/>
  <c r="H20"/>
  <c r="G20"/>
  <c r="F20"/>
  <c r="E20"/>
  <c r="D20"/>
  <c r="C20"/>
  <c r="B20"/>
  <c r="N20" s="1"/>
  <c r="FI19"/>
  <c r="DU19"/>
  <c r="DT19"/>
  <c r="DS19"/>
  <c r="DR19"/>
  <c r="DR39" s="1"/>
  <c r="DQ19"/>
  <c r="DP19"/>
  <c r="EB19" s="1"/>
  <c r="DA19"/>
  <c r="CN19"/>
  <c r="CA19"/>
  <c r="BN19"/>
  <c r="DB19" s="1"/>
  <c r="AU19"/>
  <c r="AU39" s="1"/>
  <c r="AT19"/>
  <c r="AS19"/>
  <c r="AS39" s="1"/>
  <c r="AR19"/>
  <c r="AR39" s="1"/>
  <c r="AQ19"/>
  <c r="AQ39" s="1"/>
  <c r="AP19"/>
  <c r="AP39" s="1"/>
  <c r="AO19"/>
  <c r="AO39" s="1"/>
  <c r="AH19"/>
  <c r="AH39" s="1"/>
  <c r="EV19" s="1"/>
  <c r="AG19"/>
  <c r="AF19"/>
  <c r="AE19"/>
  <c r="AE39" s="1"/>
  <c r="ES22" s="1"/>
  <c r="AD19"/>
  <c r="AD39" s="1"/>
  <c r="ER21" s="1"/>
  <c r="AC19"/>
  <c r="AB19"/>
  <c r="U19"/>
  <c r="U39" s="1"/>
  <c r="R43" s="1"/>
  <c r="T19"/>
  <c r="T39" s="1"/>
  <c r="S19"/>
  <c r="S39" s="1"/>
  <c r="R19"/>
  <c r="R39" s="1"/>
  <c r="Q43" s="1"/>
  <c r="Q19"/>
  <c r="Q39" s="1"/>
  <c r="P19"/>
  <c r="P39" s="1"/>
  <c r="O19"/>
  <c r="H19"/>
  <c r="H39" s="1"/>
  <c r="EI19" s="1"/>
  <c r="G19"/>
  <c r="F19"/>
  <c r="E19"/>
  <c r="E39" s="1"/>
  <c r="D19"/>
  <c r="D39" s="1"/>
  <c r="C19"/>
  <c r="B19"/>
  <c r="EA17"/>
  <c r="DZ17"/>
  <c r="DY17"/>
  <c r="DX17"/>
  <c r="DW17"/>
  <c r="CZ17"/>
  <c r="CY17"/>
  <c r="CX17"/>
  <c r="CW17"/>
  <c r="CV17"/>
  <c r="CU17"/>
  <c r="CT17"/>
  <c r="CS17"/>
  <c r="CR17"/>
  <c r="CQ17"/>
  <c r="CP17"/>
  <c r="CO17"/>
  <c r="DA17" s="1"/>
  <c r="CM17"/>
  <c r="CL17"/>
  <c r="CK17"/>
  <c r="CJ17"/>
  <c r="CI17"/>
  <c r="CH17"/>
  <c r="CG17"/>
  <c r="CF17"/>
  <c r="CE17"/>
  <c r="CD17"/>
  <c r="CC17"/>
  <c r="CB17"/>
  <c r="CN17" s="1"/>
  <c r="BZ17"/>
  <c r="BY17"/>
  <c r="BX17"/>
  <c r="BW17"/>
  <c r="BV17"/>
  <c r="BT17"/>
  <c r="BS17"/>
  <c r="BR17"/>
  <c r="BQ17"/>
  <c r="BP17"/>
  <c r="BO17"/>
  <c r="CA17" s="1"/>
  <c r="BM17"/>
  <c r="BL17"/>
  <c r="BK17"/>
  <c r="BF44" s="1"/>
  <c r="BJ17"/>
  <c r="BI17"/>
  <c r="BD17"/>
  <c r="BC17"/>
  <c r="BB17"/>
  <c r="BC44" s="1"/>
  <c r="DV16"/>
  <c r="DU16"/>
  <c r="DT16"/>
  <c r="DS16"/>
  <c r="FF16" s="1"/>
  <c r="DR16"/>
  <c r="DQ16"/>
  <c r="DP16"/>
  <c r="DA16"/>
  <c r="CN16"/>
  <c r="CA16"/>
  <c r="BN16"/>
  <c r="DB16" s="1"/>
  <c r="BF16"/>
  <c r="BE16"/>
  <c r="AU16"/>
  <c r="AT16"/>
  <c r="BA16" s="1"/>
  <c r="AS16"/>
  <c r="AR16"/>
  <c r="AQ16"/>
  <c r="AP16"/>
  <c r="AO16"/>
  <c r="AH16"/>
  <c r="AG16"/>
  <c r="AF16"/>
  <c r="AE16"/>
  <c r="AD16"/>
  <c r="AC16"/>
  <c r="AB16"/>
  <c r="U16"/>
  <c r="DI16" s="1"/>
  <c r="T16"/>
  <c r="DH16" s="1"/>
  <c r="S16"/>
  <c r="DG16" s="1"/>
  <c r="R16"/>
  <c r="DF16" s="1"/>
  <c r="Q16"/>
  <c r="DE16" s="1"/>
  <c r="P16"/>
  <c r="DD16" s="1"/>
  <c r="O16"/>
  <c r="AA16" s="1"/>
  <c r="H16"/>
  <c r="G16"/>
  <c r="F16"/>
  <c r="E16"/>
  <c r="D16"/>
  <c r="C16"/>
  <c r="B16"/>
  <c r="DV15"/>
  <c r="DU15"/>
  <c r="DT15"/>
  <c r="FG15" s="1"/>
  <c r="DS15"/>
  <c r="FF15" s="1"/>
  <c r="DR15"/>
  <c r="DQ15"/>
  <c r="DP15"/>
  <c r="EB15" s="1"/>
  <c r="DA15"/>
  <c r="CN15"/>
  <c r="CA15"/>
  <c r="BH15"/>
  <c r="BG15"/>
  <c r="BF15"/>
  <c r="BE15"/>
  <c r="BN15" s="1"/>
  <c r="DB15" s="1"/>
  <c r="AU15"/>
  <c r="AT15"/>
  <c r="BA15" s="1"/>
  <c r="AS15"/>
  <c r="AR15"/>
  <c r="AQ15"/>
  <c r="AP15"/>
  <c r="AO15"/>
  <c r="AH15"/>
  <c r="AG15"/>
  <c r="EU15" s="1"/>
  <c r="AF15"/>
  <c r="ET15" s="1"/>
  <c r="AE15"/>
  <c r="AD15"/>
  <c r="AC15"/>
  <c r="AB15"/>
  <c r="EP15" s="1"/>
  <c r="U15"/>
  <c r="DI15" s="1"/>
  <c r="T15"/>
  <c r="DH15" s="1"/>
  <c r="S15"/>
  <c r="DG15" s="1"/>
  <c r="R15"/>
  <c r="DF15" s="1"/>
  <c r="Q15"/>
  <c r="DE15" s="1"/>
  <c r="P15"/>
  <c r="DD15" s="1"/>
  <c r="O15"/>
  <c r="AA15" s="1"/>
  <c r="H15"/>
  <c r="G15"/>
  <c r="F15"/>
  <c r="EG15" s="1"/>
  <c r="E15"/>
  <c r="D15"/>
  <c r="C15"/>
  <c r="B15"/>
  <c r="EC15" s="1"/>
  <c r="DU14"/>
  <c r="DT14"/>
  <c r="FG14" s="1"/>
  <c r="DS14"/>
  <c r="FF14" s="1"/>
  <c r="DR14"/>
  <c r="DQ14"/>
  <c r="DP14"/>
  <c r="EB14" s="1"/>
  <c r="DA14"/>
  <c r="CN14"/>
  <c r="CA14"/>
  <c r="BN14"/>
  <c r="DB14" s="1"/>
  <c r="BA14"/>
  <c r="AU14"/>
  <c r="AT14"/>
  <c r="AS14"/>
  <c r="AR14"/>
  <c r="AQ14"/>
  <c r="AP14"/>
  <c r="AO14"/>
  <c r="AH14"/>
  <c r="AG14"/>
  <c r="AF14"/>
  <c r="ET14" s="1"/>
  <c r="AE14"/>
  <c r="AN14" s="1"/>
  <c r="AD14"/>
  <c r="AC14"/>
  <c r="AB14"/>
  <c r="EP14" s="1"/>
  <c r="U14"/>
  <c r="DI14" s="1"/>
  <c r="T14"/>
  <c r="DH14" s="1"/>
  <c r="S14"/>
  <c r="DG14" s="1"/>
  <c r="R14"/>
  <c r="DF14" s="1"/>
  <c r="Q14"/>
  <c r="AA14" s="1"/>
  <c r="P14"/>
  <c r="DD14" s="1"/>
  <c r="O14"/>
  <c r="H14"/>
  <c r="EI14" s="1"/>
  <c r="G14"/>
  <c r="F14"/>
  <c r="EG14" s="1"/>
  <c r="E14"/>
  <c r="D14"/>
  <c r="N14" s="1"/>
  <c r="C14"/>
  <c r="B14"/>
  <c r="EC14" s="1"/>
  <c r="DV13"/>
  <c r="DU13"/>
  <c r="FH13" s="1"/>
  <c r="DT13"/>
  <c r="FG13" s="1"/>
  <c r="DS13"/>
  <c r="FF13" s="1"/>
  <c r="DR13"/>
  <c r="DQ13"/>
  <c r="DP13"/>
  <c r="EB13" s="1"/>
  <c r="DA13"/>
  <c r="CN13"/>
  <c r="CA13"/>
  <c r="BH13"/>
  <c r="BG13"/>
  <c r="BF13"/>
  <c r="BN13" s="1"/>
  <c r="DB13" s="1"/>
  <c r="AU13"/>
  <c r="AT13"/>
  <c r="BA13" s="1"/>
  <c r="AS13"/>
  <c r="AR13"/>
  <c r="AQ13"/>
  <c r="DF13" s="1"/>
  <c r="AP13"/>
  <c r="AO13"/>
  <c r="AH13"/>
  <c r="AG13"/>
  <c r="EU13" s="1"/>
  <c r="AF13"/>
  <c r="ET13" s="1"/>
  <c r="AE13"/>
  <c r="AD13"/>
  <c r="AC13"/>
  <c r="AB13"/>
  <c r="EP13" s="1"/>
  <c r="U13"/>
  <c r="DI13" s="1"/>
  <c r="T13"/>
  <c r="DH13" s="1"/>
  <c r="S13"/>
  <c r="DG13" s="1"/>
  <c r="R13"/>
  <c r="Q13"/>
  <c r="DE13" s="1"/>
  <c r="P13"/>
  <c r="DD13" s="1"/>
  <c r="O13"/>
  <c r="AA13" s="1"/>
  <c r="H13"/>
  <c r="G13"/>
  <c r="F13"/>
  <c r="EG13" s="1"/>
  <c r="E13"/>
  <c r="D13"/>
  <c r="C13"/>
  <c r="B13"/>
  <c r="EC13" s="1"/>
  <c r="DV12"/>
  <c r="FI12" s="1"/>
  <c r="DU12"/>
  <c r="DT12"/>
  <c r="FG12" s="1"/>
  <c r="DS12"/>
  <c r="FF12" s="1"/>
  <c r="DR12"/>
  <c r="FE12" s="1"/>
  <c r="DQ12"/>
  <c r="DP12"/>
  <c r="EB12" s="1"/>
  <c r="DA12"/>
  <c r="CN12"/>
  <c r="CA12"/>
  <c r="BH12"/>
  <c r="BH17" s="1"/>
  <c r="BE44" s="1"/>
  <c r="BF12"/>
  <c r="BE12"/>
  <c r="BE17" s="1"/>
  <c r="BA12"/>
  <c r="AU12"/>
  <c r="AT12"/>
  <c r="AS12"/>
  <c r="DH12" s="1"/>
  <c r="AR12"/>
  <c r="AQ12"/>
  <c r="DF12" s="1"/>
  <c r="AP12"/>
  <c r="AO12"/>
  <c r="DD12" s="1"/>
  <c r="AH12"/>
  <c r="AG12"/>
  <c r="AF12"/>
  <c r="ET12" s="1"/>
  <c r="AE12"/>
  <c r="AD12"/>
  <c r="AC12"/>
  <c r="AB12"/>
  <c r="AN12" s="1"/>
  <c r="U12"/>
  <c r="DI12" s="1"/>
  <c r="T12"/>
  <c r="S12"/>
  <c r="DG12" s="1"/>
  <c r="R12"/>
  <c r="Q12"/>
  <c r="DE12" s="1"/>
  <c r="P12"/>
  <c r="O12"/>
  <c r="AA12" s="1"/>
  <c r="H12"/>
  <c r="G12"/>
  <c r="F12"/>
  <c r="EG12" s="1"/>
  <c r="E12"/>
  <c r="D12"/>
  <c r="C12"/>
  <c r="B12"/>
  <c r="N12" s="1"/>
  <c r="DU11"/>
  <c r="DT11"/>
  <c r="DS11"/>
  <c r="FF11" s="1"/>
  <c r="DR11"/>
  <c r="DQ11"/>
  <c r="EB11" s="1"/>
  <c r="DP11"/>
  <c r="DA11"/>
  <c r="CN11"/>
  <c r="CA11"/>
  <c r="BN11"/>
  <c r="DB11" s="1"/>
  <c r="AU11"/>
  <c r="AT11"/>
  <c r="BA11" s="1"/>
  <c r="AS11"/>
  <c r="AR11"/>
  <c r="AQ11"/>
  <c r="AP11"/>
  <c r="AO11"/>
  <c r="AH11"/>
  <c r="AG11"/>
  <c r="EU11" s="1"/>
  <c r="AF11"/>
  <c r="ET11" s="1"/>
  <c r="AE11"/>
  <c r="AD11"/>
  <c r="AC11"/>
  <c r="AB11"/>
  <c r="EP11" s="1"/>
  <c r="U11"/>
  <c r="DI11" s="1"/>
  <c r="T11"/>
  <c r="DH11" s="1"/>
  <c r="S11"/>
  <c r="DG11" s="1"/>
  <c r="R11"/>
  <c r="DF11" s="1"/>
  <c r="Q11"/>
  <c r="DE11" s="1"/>
  <c r="P11"/>
  <c r="DD11" s="1"/>
  <c r="O11"/>
  <c r="AA11" s="1"/>
  <c r="H11"/>
  <c r="G11"/>
  <c r="F11"/>
  <c r="EG11" s="1"/>
  <c r="E11"/>
  <c r="D11"/>
  <c r="C11"/>
  <c r="B11"/>
  <c r="EC11" s="1"/>
  <c r="DV10"/>
  <c r="FI10" s="1"/>
  <c r="DU10"/>
  <c r="DT10"/>
  <c r="FG10" s="1"/>
  <c r="DS10"/>
  <c r="FF10" s="1"/>
  <c r="DR10"/>
  <c r="FE10" s="1"/>
  <c r="DQ10"/>
  <c r="DP10"/>
  <c r="EB10" s="1"/>
  <c r="DA10"/>
  <c r="CN10"/>
  <c r="CA10"/>
  <c r="BN10"/>
  <c r="DB10" s="1"/>
  <c r="BA10"/>
  <c r="AU10"/>
  <c r="AT10"/>
  <c r="AS10"/>
  <c r="AR10"/>
  <c r="AQ10"/>
  <c r="AP10"/>
  <c r="AO10"/>
  <c r="AH10"/>
  <c r="AG10"/>
  <c r="EU10" s="1"/>
  <c r="AF10"/>
  <c r="AE10"/>
  <c r="AD10"/>
  <c r="AC10"/>
  <c r="AB10"/>
  <c r="U10"/>
  <c r="DI10" s="1"/>
  <c r="T10"/>
  <c r="DH10" s="1"/>
  <c r="S10"/>
  <c r="DG10" s="1"/>
  <c r="R10"/>
  <c r="DF10" s="1"/>
  <c r="Q10"/>
  <c r="DE10" s="1"/>
  <c r="P10"/>
  <c r="DD10" s="1"/>
  <c r="O10"/>
  <c r="H10"/>
  <c r="G10"/>
  <c r="F10"/>
  <c r="E10"/>
  <c r="D10"/>
  <c r="C10"/>
  <c r="B10"/>
  <c r="DU9"/>
  <c r="DT9"/>
  <c r="FG9" s="1"/>
  <c r="DS9"/>
  <c r="DR9"/>
  <c r="DQ9"/>
  <c r="DP9"/>
  <c r="FC9" s="1"/>
  <c r="DA9"/>
  <c r="CN9"/>
  <c r="CA9"/>
  <c r="BN9"/>
  <c r="DB9" s="1"/>
  <c r="AU9"/>
  <c r="AT9"/>
  <c r="BA9" s="1"/>
  <c r="AS9"/>
  <c r="AR9"/>
  <c r="AQ9"/>
  <c r="AP9"/>
  <c r="AO9"/>
  <c r="AH9"/>
  <c r="AG9"/>
  <c r="AF9"/>
  <c r="ET9" s="1"/>
  <c r="AE9"/>
  <c r="AD9"/>
  <c r="AC9"/>
  <c r="AB9"/>
  <c r="EP9" s="1"/>
  <c r="U9"/>
  <c r="DI9" s="1"/>
  <c r="T9"/>
  <c r="DH9" s="1"/>
  <c r="S9"/>
  <c r="DG9" s="1"/>
  <c r="R9"/>
  <c r="DF9" s="1"/>
  <c r="Q9"/>
  <c r="DE9" s="1"/>
  <c r="P9"/>
  <c r="AA9" s="1"/>
  <c r="O9"/>
  <c r="H9"/>
  <c r="G9"/>
  <c r="F9"/>
  <c r="EG9" s="1"/>
  <c r="E9"/>
  <c r="D9"/>
  <c r="C9"/>
  <c r="B9"/>
  <c r="EC9" s="1"/>
  <c r="DV8"/>
  <c r="DP8"/>
  <c r="EB8" s="1"/>
  <c r="DA8"/>
  <c r="CN8"/>
  <c r="CA8"/>
  <c r="BN8"/>
  <c r="DB8" s="1"/>
  <c r="BA8"/>
  <c r="AU8"/>
  <c r="AT8"/>
  <c r="AS8"/>
  <c r="AR8"/>
  <c r="AQ8"/>
  <c r="AP8"/>
  <c r="AO8"/>
  <c r="AH8"/>
  <c r="AG8"/>
  <c r="AF8"/>
  <c r="ET8" s="1"/>
  <c r="AE8"/>
  <c r="AD8"/>
  <c r="AC8"/>
  <c r="AB8"/>
  <c r="EP8" s="1"/>
  <c r="U8"/>
  <c r="DI8" s="1"/>
  <c r="T8"/>
  <c r="DH8" s="1"/>
  <c r="S8"/>
  <c r="DG8" s="1"/>
  <c r="R8"/>
  <c r="DF8" s="1"/>
  <c r="Q8"/>
  <c r="DE8" s="1"/>
  <c r="P8"/>
  <c r="DD8" s="1"/>
  <c r="O8"/>
  <c r="H8"/>
  <c r="G8"/>
  <c r="F8"/>
  <c r="EG8" s="1"/>
  <c r="E8"/>
  <c r="D8"/>
  <c r="C8"/>
  <c r="B8"/>
  <c r="EC8" s="1"/>
  <c r="DU7"/>
  <c r="DT7"/>
  <c r="FG7" s="1"/>
  <c r="DS7"/>
  <c r="DR7"/>
  <c r="FE7" s="1"/>
  <c r="DQ7"/>
  <c r="DP7"/>
  <c r="FC7" s="1"/>
  <c r="DA7"/>
  <c r="CN7"/>
  <c r="CA7"/>
  <c r="BN7"/>
  <c r="DB7" s="1"/>
  <c r="AU7"/>
  <c r="AT7"/>
  <c r="BA7" s="1"/>
  <c r="AS7"/>
  <c r="AR7"/>
  <c r="AQ7"/>
  <c r="AP7"/>
  <c r="AO7"/>
  <c r="AH7"/>
  <c r="AG7"/>
  <c r="AF7"/>
  <c r="AE7"/>
  <c r="AD7"/>
  <c r="AC7"/>
  <c r="AB7"/>
  <c r="U7"/>
  <c r="DI7" s="1"/>
  <c r="T7"/>
  <c r="DH7" s="1"/>
  <c r="S7"/>
  <c r="DG7" s="1"/>
  <c r="R7"/>
  <c r="DF7" s="1"/>
  <c r="Q7"/>
  <c r="DE7" s="1"/>
  <c r="P7"/>
  <c r="AA7" s="1"/>
  <c r="O7"/>
  <c r="H7"/>
  <c r="EI7" s="1"/>
  <c r="G7"/>
  <c r="F7"/>
  <c r="EG7" s="1"/>
  <c r="E7"/>
  <c r="D7"/>
  <c r="C7"/>
  <c r="B7"/>
  <c r="EC7" s="1"/>
  <c r="DV6"/>
  <c r="FI6" s="1"/>
  <c r="DA6"/>
  <c r="CN6"/>
  <c r="CA6"/>
  <c r="BN6"/>
  <c r="DB6" s="1"/>
  <c r="BA6"/>
  <c r="AU6"/>
  <c r="AT6"/>
  <c r="AS6"/>
  <c r="AR6"/>
  <c r="AQ6"/>
  <c r="AP6"/>
  <c r="AO6"/>
  <c r="AH6"/>
  <c r="EV6" s="1"/>
  <c r="AG6"/>
  <c r="AF6"/>
  <c r="ET6" s="1"/>
  <c r="AE6"/>
  <c r="AD6"/>
  <c r="AC6"/>
  <c r="AB6"/>
  <c r="EP6" s="1"/>
  <c r="U6"/>
  <c r="DI6" s="1"/>
  <c r="T6"/>
  <c r="DH6" s="1"/>
  <c r="S6"/>
  <c r="DG6" s="1"/>
  <c r="R6"/>
  <c r="DF6" s="1"/>
  <c r="Q6"/>
  <c r="AA6" s="1"/>
  <c r="P6"/>
  <c r="DD6" s="1"/>
  <c r="O6"/>
  <c r="H6"/>
  <c r="G6"/>
  <c r="F6"/>
  <c r="EG6" s="1"/>
  <c r="E6"/>
  <c r="D6"/>
  <c r="C6"/>
  <c r="B6"/>
  <c r="EC6" s="1"/>
  <c r="DV5"/>
  <c r="DV17" s="1"/>
  <c r="DU5"/>
  <c r="DU17" s="1"/>
  <c r="DT5"/>
  <c r="DT17" s="1"/>
  <c r="FG11" s="1"/>
  <c r="DS5"/>
  <c r="DS17" s="1"/>
  <c r="FF8" s="1"/>
  <c r="DR5"/>
  <c r="DR17" s="1"/>
  <c r="DQ5"/>
  <c r="DP5"/>
  <c r="DP17" s="1"/>
  <c r="FC6" s="1"/>
  <c r="DA5"/>
  <c r="CN5"/>
  <c r="CA5"/>
  <c r="BU5"/>
  <c r="BU17" s="1"/>
  <c r="BG5"/>
  <c r="BG17" s="1"/>
  <c r="BF5"/>
  <c r="BF17" s="1"/>
  <c r="AU5"/>
  <c r="AT5"/>
  <c r="BA5" s="1"/>
  <c r="AS5"/>
  <c r="DH5" s="1"/>
  <c r="AR5"/>
  <c r="AQ5"/>
  <c r="AP5"/>
  <c r="AO5"/>
  <c r="DD5" s="1"/>
  <c r="AH5"/>
  <c r="AG5"/>
  <c r="AF5"/>
  <c r="ET5" s="1"/>
  <c r="AE5"/>
  <c r="AD5"/>
  <c r="AC5"/>
  <c r="AB5"/>
  <c r="EP5" s="1"/>
  <c r="U5"/>
  <c r="DI5" s="1"/>
  <c r="T5"/>
  <c r="S5"/>
  <c r="DG5" s="1"/>
  <c r="R5"/>
  <c r="DF5" s="1"/>
  <c r="Q5"/>
  <c r="DE5" s="1"/>
  <c r="P5"/>
  <c r="O5"/>
  <c r="AA5" s="1"/>
  <c r="H5"/>
  <c r="G5"/>
  <c r="F5"/>
  <c r="EG5" s="1"/>
  <c r="E5"/>
  <c r="D5"/>
  <c r="C5"/>
  <c r="B5"/>
  <c r="EC5" s="1"/>
  <c r="FG4"/>
  <c r="FF4"/>
  <c r="FC4"/>
  <c r="EB4"/>
  <c r="DA4"/>
  <c r="CN4"/>
  <c r="CA4"/>
  <c r="BN4"/>
  <c r="DB4" s="1"/>
  <c r="AU4"/>
  <c r="AU17" s="1"/>
  <c r="AR44" s="1"/>
  <c r="AT4"/>
  <c r="AT17" s="1"/>
  <c r="AS4"/>
  <c r="AS17" s="1"/>
  <c r="AR4"/>
  <c r="AR17" s="1"/>
  <c r="AQ4"/>
  <c r="AQ17" s="1"/>
  <c r="AP4"/>
  <c r="AP17" s="1"/>
  <c r="AO4"/>
  <c r="AO17" s="1"/>
  <c r="AH4"/>
  <c r="AH17" s="1"/>
  <c r="AG4"/>
  <c r="AG17" s="1"/>
  <c r="AF4"/>
  <c r="AF17" s="1"/>
  <c r="ET10" s="1"/>
  <c r="AE4"/>
  <c r="AD4"/>
  <c r="AC4"/>
  <c r="AB4"/>
  <c r="AB17" s="1"/>
  <c r="EP10" s="1"/>
  <c r="U4"/>
  <c r="DI4" s="1"/>
  <c r="T4"/>
  <c r="DH4" s="1"/>
  <c r="S4"/>
  <c r="S17" s="1"/>
  <c r="S40" s="1"/>
  <c r="R4"/>
  <c r="R17" s="1"/>
  <c r="Q4"/>
  <c r="Q17" s="1"/>
  <c r="Q40" s="1"/>
  <c r="P4"/>
  <c r="DD4" s="1"/>
  <c r="O4"/>
  <c r="O17" s="1"/>
  <c r="H4"/>
  <c r="H17" s="1"/>
  <c r="G4"/>
  <c r="G17" s="1"/>
  <c r="F4"/>
  <c r="F17" s="1"/>
  <c r="EG10" s="1"/>
  <c r="E4"/>
  <c r="D4"/>
  <c r="C4"/>
  <c r="B4"/>
  <c r="B17" s="1"/>
  <c r="CD11" i="5" l="1"/>
  <c r="CD7"/>
  <c r="CH11"/>
  <c r="CH7"/>
  <c r="E17"/>
  <c r="CQ5"/>
  <c r="CE6"/>
  <c r="CP6"/>
  <c r="CT6"/>
  <c r="CQ8"/>
  <c r="CU8"/>
  <c r="CC9"/>
  <c r="CG9"/>
  <c r="CR9"/>
  <c r="DC9"/>
  <c r="DG9"/>
  <c r="CD10"/>
  <c r="CH10"/>
  <c r="DE10"/>
  <c r="DF11"/>
  <c r="CR12"/>
  <c r="DC12"/>
  <c r="DG12"/>
  <c r="CD13"/>
  <c r="CH13"/>
  <c r="AP17"/>
  <c r="CE10"/>
  <c r="CE4"/>
  <c r="CP8"/>
  <c r="CP5"/>
  <c r="CP12"/>
  <c r="CC5"/>
  <c r="CC12"/>
  <c r="CC8"/>
  <c r="CG8"/>
  <c r="CG5"/>
  <c r="CG12"/>
  <c r="CR10"/>
  <c r="CR4"/>
  <c r="DD5"/>
  <c r="DD7"/>
  <c r="DH5"/>
  <c r="DH7"/>
  <c r="DB4"/>
  <c r="CP10"/>
  <c r="CS12"/>
  <c r="CE13"/>
  <c r="CP13"/>
  <c r="CT13"/>
  <c r="CE5"/>
  <c r="CD6"/>
  <c r="CH6"/>
  <c r="DD6"/>
  <c r="DH6"/>
  <c r="CE7"/>
  <c r="CP7"/>
  <c r="CT7"/>
  <c r="CE8"/>
  <c r="CQ9"/>
  <c r="CU9"/>
  <c r="DF9"/>
  <c r="CC10"/>
  <c r="CG10"/>
  <c r="DD10"/>
  <c r="DH10"/>
  <c r="CE11"/>
  <c r="CP11"/>
  <c r="CT11"/>
  <c r="DE11"/>
  <c r="CQ12"/>
  <c r="CU12"/>
  <c r="CC13"/>
  <c r="CG13"/>
  <c r="CR13"/>
  <c r="DD13"/>
  <c r="DH13"/>
  <c r="S19"/>
  <c r="CT8"/>
  <c r="CT5"/>
  <c r="CT12"/>
  <c r="CQ11"/>
  <c r="CQ7"/>
  <c r="CU5"/>
  <c r="CU11"/>
  <c r="AE17"/>
  <c r="CU7"/>
  <c r="DC5"/>
  <c r="DC7"/>
  <c r="DG5"/>
  <c r="DG7"/>
  <c r="DF6"/>
  <c r="CT10"/>
  <c r="CD5"/>
  <c r="CH5"/>
  <c r="CS5"/>
  <c r="CC6"/>
  <c r="CG6"/>
  <c r="CR6"/>
  <c r="DC6"/>
  <c r="DG6"/>
  <c r="CD8"/>
  <c r="CH8"/>
  <c r="DD8"/>
  <c r="DH8"/>
  <c r="CE9"/>
  <c r="CP9"/>
  <c r="CT9"/>
  <c r="CQ10"/>
  <c r="CU10"/>
  <c r="DC10"/>
  <c r="DG10"/>
  <c r="DD11"/>
  <c r="DH11"/>
  <c r="CE12"/>
  <c r="CQ13"/>
  <c r="CU13"/>
  <c r="DC13"/>
  <c r="DG13"/>
  <c r="F19"/>
  <c r="BD4"/>
  <c r="AA5"/>
  <c r="AN5"/>
  <c r="DB9"/>
  <c r="CA10"/>
  <c r="AA11"/>
  <c r="AA14" s="1"/>
  <c r="AN11"/>
  <c r="DB13"/>
  <c r="B14"/>
  <c r="CB5" s="1"/>
  <c r="O14"/>
  <c r="P17" s="1"/>
  <c r="S14"/>
  <c r="AB14"/>
  <c r="CO11" s="1"/>
  <c r="AF14"/>
  <c r="AD17" s="1"/>
  <c r="AS14"/>
  <c r="AQ17" s="1"/>
  <c r="BO14"/>
  <c r="BS14"/>
  <c r="N4"/>
  <c r="AN4"/>
  <c r="BC4"/>
  <c r="BG4"/>
  <c r="CD4"/>
  <c r="CH4"/>
  <c r="CQ4"/>
  <c r="CU4"/>
  <c r="DD4"/>
  <c r="DH4"/>
  <c r="N7"/>
  <c r="AN7"/>
  <c r="DB8"/>
  <c r="N10"/>
  <c r="AN10"/>
  <c r="CB12"/>
  <c r="CO12"/>
  <c r="DB12"/>
  <c r="R14"/>
  <c r="Q17" s="1"/>
  <c r="BR14"/>
  <c r="DE6" s="1"/>
  <c r="BH4"/>
  <c r="CA4"/>
  <c r="N5"/>
  <c r="BH7"/>
  <c r="BH10"/>
  <c r="N11"/>
  <c r="BA4"/>
  <c r="CC4"/>
  <c r="CG4"/>
  <c r="CP4"/>
  <c r="CT4"/>
  <c r="DC4"/>
  <c r="DG4"/>
  <c r="BD8"/>
  <c r="AN9"/>
  <c r="DB11"/>
  <c r="F14"/>
  <c r="N8"/>
  <c r="AN8"/>
  <c r="EH8" i="4"/>
  <c r="EH6"/>
  <c r="AE44"/>
  <c r="AH40"/>
  <c r="EV15"/>
  <c r="EV8"/>
  <c r="EV10"/>
  <c r="EV11"/>
  <c r="EV5"/>
  <c r="FE8"/>
  <c r="FE6"/>
  <c r="FE4"/>
  <c r="FE11"/>
  <c r="FI14"/>
  <c r="FI4"/>
  <c r="FI9"/>
  <c r="FI7"/>
  <c r="FI11"/>
  <c r="EH12"/>
  <c r="EH16"/>
  <c r="AQ44"/>
  <c r="EH7"/>
  <c r="EV9"/>
  <c r="FH10"/>
  <c r="EI11"/>
  <c r="EV12"/>
  <c r="FH12"/>
  <c r="EI13"/>
  <c r="EH14"/>
  <c r="EI15"/>
  <c r="EV16"/>
  <c r="FE16"/>
  <c r="FI16"/>
  <c r="EU14"/>
  <c r="EU12"/>
  <c r="EU8"/>
  <c r="EU6"/>
  <c r="FH14"/>
  <c r="FH4"/>
  <c r="FH9"/>
  <c r="FH7"/>
  <c r="FH8"/>
  <c r="FH6"/>
  <c r="EH9"/>
  <c r="BD44"/>
  <c r="BD47" s="1"/>
  <c r="AR47"/>
  <c r="EU5"/>
  <c r="EI6"/>
  <c r="EV7"/>
  <c r="EI8"/>
  <c r="FI8"/>
  <c r="EU9"/>
  <c r="EH10"/>
  <c r="EH11"/>
  <c r="FH11"/>
  <c r="BE47"/>
  <c r="EH13"/>
  <c r="EV14"/>
  <c r="EH15"/>
  <c r="FE15"/>
  <c r="FI15"/>
  <c r="EU16"/>
  <c r="FH16"/>
  <c r="E44"/>
  <c r="EI10"/>
  <c r="EI5"/>
  <c r="R40"/>
  <c r="EH5"/>
  <c r="EU7"/>
  <c r="EI9"/>
  <c r="FE9"/>
  <c r="EI12"/>
  <c r="EV13"/>
  <c r="FE13"/>
  <c r="FI13"/>
  <c r="FE14"/>
  <c r="FH15"/>
  <c r="EI16"/>
  <c r="EF27"/>
  <c r="EF30"/>
  <c r="EF24"/>
  <c r="EF20"/>
  <c r="O39"/>
  <c r="AA19"/>
  <c r="AC39"/>
  <c r="AG39"/>
  <c r="AR43"/>
  <c r="AU40"/>
  <c r="AP44"/>
  <c r="FE5"/>
  <c r="FI5"/>
  <c r="DE6"/>
  <c r="DD7"/>
  <c r="EB7"/>
  <c r="FF7"/>
  <c r="N8"/>
  <c r="AA8"/>
  <c r="AN8"/>
  <c r="DD9"/>
  <c r="EB9"/>
  <c r="FF9"/>
  <c r="N10"/>
  <c r="AA10"/>
  <c r="AN10"/>
  <c r="EC10"/>
  <c r="FC10"/>
  <c r="EC12"/>
  <c r="EP12"/>
  <c r="FC12"/>
  <c r="DE14"/>
  <c r="FC14"/>
  <c r="FC16"/>
  <c r="FG16"/>
  <c r="E17"/>
  <c r="EF6" s="1"/>
  <c r="P17"/>
  <c r="P40" s="1"/>
  <c r="U17"/>
  <c r="AE17"/>
  <c r="ES8" s="1"/>
  <c r="DQ17"/>
  <c r="FD5" s="1"/>
  <c r="AQ40"/>
  <c r="DH19"/>
  <c r="AA20"/>
  <c r="EQ20"/>
  <c r="EU20"/>
  <c r="EF21"/>
  <c r="EB21"/>
  <c r="AA22"/>
  <c r="ER22"/>
  <c r="EV22"/>
  <c r="DB22"/>
  <c r="FE22"/>
  <c r="FI22"/>
  <c r="DG23"/>
  <c r="DB23"/>
  <c r="DF23"/>
  <c r="EQ24"/>
  <c r="EE26"/>
  <c r="EI26"/>
  <c r="ER27"/>
  <c r="EV27"/>
  <c r="FE27"/>
  <c r="FI27"/>
  <c r="EF28"/>
  <c r="ER29"/>
  <c r="EV29"/>
  <c r="BT40"/>
  <c r="EQ30"/>
  <c r="EU30"/>
  <c r="ER31"/>
  <c r="EV31"/>
  <c r="FE32"/>
  <c r="FI32"/>
  <c r="EF33"/>
  <c r="EQ33"/>
  <c r="EU33"/>
  <c r="CG40"/>
  <c r="EF34"/>
  <c r="EQ34"/>
  <c r="EU34"/>
  <c r="ES35"/>
  <c r="EE36"/>
  <c r="EF37"/>
  <c r="EQ37"/>
  <c r="EU37"/>
  <c r="EE38"/>
  <c r="EI38"/>
  <c r="BO40"/>
  <c r="BW40"/>
  <c r="CJ40"/>
  <c r="CS40"/>
  <c r="CW40"/>
  <c r="AS46"/>
  <c r="AS47"/>
  <c r="O40"/>
  <c r="P44"/>
  <c r="EE32"/>
  <c r="E43"/>
  <c r="EI32"/>
  <c r="H40"/>
  <c r="EI36"/>
  <c r="AB39"/>
  <c r="EP38" s="1"/>
  <c r="AN19"/>
  <c r="AF39"/>
  <c r="ET36" s="1"/>
  <c r="AT39"/>
  <c r="AT40" s="1"/>
  <c r="BA19"/>
  <c r="BA39" s="1"/>
  <c r="FE38"/>
  <c r="FE34"/>
  <c r="FE29"/>
  <c r="FE23"/>
  <c r="DR40"/>
  <c r="FE37"/>
  <c r="FE36"/>
  <c r="FE35"/>
  <c r="FE33"/>
  <c r="BE43"/>
  <c r="BH40"/>
  <c r="EP21"/>
  <c r="AN21"/>
  <c r="DG4"/>
  <c r="ET4"/>
  <c r="N4"/>
  <c r="AA4"/>
  <c r="AN4"/>
  <c r="BA4"/>
  <c r="DF4"/>
  <c r="N5"/>
  <c r="AN5"/>
  <c r="FH5"/>
  <c r="FG6"/>
  <c r="FC8"/>
  <c r="FG8"/>
  <c r="N11"/>
  <c r="AN11"/>
  <c r="FD11"/>
  <c r="N13"/>
  <c r="AN13"/>
  <c r="ES14"/>
  <c r="N15"/>
  <c r="AN15"/>
  <c r="FC15"/>
  <c r="EC16"/>
  <c r="EG16"/>
  <c r="EP16"/>
  <c r="ET16"/>
  <c r="EB16"/>
  <c r="D17"/>
  <c r="EE13" s="1"/>
  <c r="T17"/>
  <c r="T40" s="1"/>
  <c r="AD17"/>
  <c r="AP40"/>
  <c r="DG19"/>
  <c r="EE19"/>
  <c r="FE19"/>
  <c r="EE20"/>
  <c r="EI20"/>
  <c r="AN20"/>
  <c r="ET21"/>
  <c r="DG21"/>
  <c r="EI21"/>
  <c r="EU22"/>
  <c r="EF23"/>
  <c r="N23"/>
  <c r="ES23"/>
  <c r="AN23"/>
  <c r="EE24"/>
  <c r="EI24"/>
  <c r="EP24"/>
  <c r="ET24"/>
  <c r="FE24"/>
  <c r="FI24"/>
  <c r="EF25"/>
  <c r="EU25"/>
  <c r="ES26"/>
  <c r="FE26"/>
  <c r="FI26"/>
  <c r="EQ27"/>
  <c r="EU27"/>
  <c r="EE28"/>
  <c r="EI28"/>
  <c r="EP28"/>
  <c r="ET28"/>
  <c r="FE28"/>
  <c r="FI28"/>
  <c r="EF29"/>
  <c r="EQ29"/>
  <c r="EU29"/>
  <c r="BS40"/>
  <c r="EE30"/>
  <c r="EI30"/>
  <c r="EP30"/>
  <c r="ET30"/>
  <c r="FE30"/>
  <c r="FI30"/>
  <c r="EQ31"/>
  <c r="EU31"/>
  <c r="ES32"/>
  <c r="EE33"/>
  <c r="EI33"/>
  <c r="EP33"/>
  <c r="ET33"/>
  <c r="CF40"/>
  <c r="EE34"/>
  <c r="EI34"/>
  <c r="ET34"/>
  <c r="ER35"/>
  <c r="EV35"/>
  <c r="ES36"/>
  <c r="EE37"/>
  <c r="EI37"/>
  <c r="ET37"/>
  <c r="ES38"/>
  <c r="FI38"/>
  <c r="BI40"/>
  <c r="BM40"/>
  <c r="CI40"/>
  <c r="CM40"/>
  <c r="CR40"/>
  <c r="CV40"/>
  <c r="CZ40"/>
  <c r="DZ40"/>
  <c r="AF47"/>
  <c r="C39"/>
  <c r="ED32" s="1"/>
  <c r="G39"/>
  <c r="EH32" s="1"/>
  <c r="ES27"/>
  <c r="ES30"/>
  <c r="ES24"/>
  <c r="AD43"/>
  <c r="ES20"/>
  <c r="AP43"/>
  <c r="AO40"/>
  <c r="DQ39"/>
  <c r="DU39"/>
  <c r="FH29" s="1"/>
  <c r="FH19"/>
  <c r="FI34"/>
  <c r="FI29"/>
  <c r="FI23"/>
  <c r="DV40"/>
  <c r="FI37"/>
  <c r="FI36"/>
  <c r="FI35"/>
  <c r="FI33"/>
  <c r="EC4"/>
  <c r="EP4"/>
  <c r="DE4"/>
  <c r="EI4"/>
  <c r="EV4"/>
  <c r="BN5"/>
  <c r="DB5" s="1"/>
  <c r="DB17" s="1"/>
  <c r="EB17"/>
  <c r="FO13" s="1"/>
  <c r="FC5"/>
  <c r="FG5"/>
  <c r="EB6"/>
  <c r="FO6" s="1"/>
  <c r="FF6"/>
  <c r="N7"/>
  <c r="AN7"/>
  <c r="N9"/>
  <c r="AN9"/>
  <c r="FC11"/>
  <c r="FC13"/>
  <c r="EE14"/>
  <c r="N16"/>
  <c r="AN16"/>
  <c r="C17"/>
  <c r="AC17"/>
  <c r="EQ13" s="1"/>
  <c r="BF47"/>
  <c r="R46"/>
  <c r="AS40"/>
  <c r="DD19"/>
  <c r="ED20"/>
  <c r="EH20"/>
  <c r="DE20"/>
  <c r="DI20"/>
  <c r="BF40"/>
  <c r="FE20"/>
  <c r="ES21"/>
  <c r="EE21"/>
  <c r="FE21"/>
  <c r="EE22"/>
  <c r="EI22"/>
  <c r="DF22"/>
  <c r="EF22"/>
  <c r="EE23"/>
  <c r="EI23"/>
  <c r="ER23"/>
  <c r="EV23"/>
  <c r="ED24"/>
  <c r="EH24"/>
  <c r="FH24"/>
  <c r="EE25"/>
  <c r="EI25"/>
  <c r="BG40"/>
  <c r="ER26"/>
  <c r="EV26"/>
  <c r="FD26"/>
  <c r="FH26"/>
  <c r="EE27"/>
  <c r="EI27"/>
  <c r="EP27"/>
  <c r="ET27"/>
  <c r="ES28"/>
  <c r="FH28"/>
  <c r="EE29"/>
  <c r="EI29"/>
  <c r="ED30"/>
  <c r="EH30"/>
  <c r="FH30"/>
  <c r="EE31"/>
  <c r="EI31"/>
  <c r="EP31"/>
  <c r="ET31"/>
  <c r="ED33"/>
  <c r="EH33"/>
  <c r="ES33"/>
  <c r="ED34"/>
  <c r="EH34"/>
  <c r="ES34"/>
  <c r="FD34"/>
  <c r="FH34"/>
  <c r="EF35"/>
  <c r="EQ35"/>
  <c r="EU35"/>
  <c r="ER36"/>
  <c r="ED37"/>
  <c r="EH37"/>
  <c r="ES37"/>
  <c r="ER38"/>
  <c r="EV38"/>
  <c r="BD40"/>
  <c r="BL40"/>
  <c r="BQ40"/>
  <c r="BY40"/>
  <c r="CQ40"/>
  <c r="DY40"/>
  <c r="S46"/>
  <c r="B39"/>
  <c r="N19"/>
  <c r="F39"/>
  <c r="EG27" s="1"/>
  <c r="ER32"/>
  <c r="ER25"/>
  <c r="AE43"/>
  <c r="AE46" s="1"/>
  <c r="EV32"/>
  <c r="EV36"/>
  <c r="EV25"/>
  <c r="AR40"/>
  <c r="AQ43"/>
  <c r="AQ46" s="1"/>
  <c r="BD43"/>
  <c r="BE40"/>
  <c r="EC21"/>
  <c r="N21"/>
  <c r="EB23"/>
  <c r="AF40"/>
  <c r="EG4"/>
  <c r="EH4"/>
  <c r="EU4"/>
  <c r="EB5"/>
  <c r="FO5" s="1"/>
  <c r="FF5"/>
  <c r="N6"/>
  <c r="AN6"/>
  <c r="EP7"/>
  <c r="ET7"/>
  <c r="BN12"/>
  <c r="DB12" s="1"/>
  <c r="BA17"/>
  <c r="ER19"/>
  <c r="ER20"/>
  <c r="EV20"/>
  <c r="FD20"/>
  <c r="FH20"/>
  <c r="EG21"/>
  <c r="FD21"/>
  <c r="FH21"/>
  <c r="EV21"/>
  <c r="EH22"/>
  <c r="EC24"/>
  <c r="EG24"/>
  <c r="ER24"/>
  <c r="EV24"/>
  <c r="EH25"/>
  <c r="ES25"/>
  <c r="FE25"/>
  <c r="FI25"/>
  <c r="EF26"/>
  <c r="ED27"/>
  <c r="EH27"/>
  <c r="EG28"/>
  <c r="ER28"/>
  <c r="EV28"/>
  <c r="ED29"/>
  <c r="EH29"/>
  <c r="EC30"/>
  <c r="EG30"/>
  <c r="ER30"/>
  <c r="EV30"/>
  <c r="ED31"/>
  <c r="EH31"/>
  <c r="FE31"/>
  <c r="FI31"/>
  <c r="EF32"/>
  <c r="EQ32"/>
  <c r="EU32"/>
  <c r="EC33"/>
  <c r="EG33"/>
  <c r="ER33"/>
  <c r="EV33"/>
  <c r="BU40"/>
  <c r="EG34"/>
  <c r="ER34"/>
  <c r="EV34"/>
  <c r="EE35"/>
  <c r="EI35"/>
  <c r="EP35"/>
  <c r="ET35"/>
  <c r="FD35"/>
  <c r="FH35"/>
  <c r="EF36"/>
  <c r="EQ36"/>
  <c r="EG37"/>
  <c r="ER37"/>
  <c r="EV37"/>
  <c r="EF38"/>
  <c r="EQ38"/>
  <c r="EU38"/>
  <c r="BC40"/>
  <c r="BN40" s="1"/>
  <c r="BF46"/>
  <c r="BP40"/>
  <c r="BX40"/>
  <c r="CC40"/>
  <c r="CK40"/>
  <c r="F46"/>
  <c r="F47"/>
  <c r="DF19"/>
  <c r="DD22"/>
  <c r="FD24"/>
  <c r="DD25"/>
  <c r="EC26"/>
  <c r="EP26"/>
  <c r="FD28"/>
  <c r="FD30"/>
  <c r="EB31"/>
  <c r="EF31"/>
  <c r="ES31"/>
  <c r="N32"/>
  <c r="AA32"/>
  <c r="AN32"/>
  <c r="EC34"/>
  <c r="EP34"/>
  <c r="DE36"/>
  <c r="CA39"/>
  <c r="CE39"/>
  <c r="CE40" s="1"/>
  <c r="DP39"/>
  <c r="FC20" s="1"/>
  <c r="DT39"/>
  <c r="FG20" s="1"/>
  <c r="CO40"/>
  <c r="DA40" s="1"/>
  <c r="BN17"/>
  <c r="DE19"/>
  <c r="DI19"/>
  <c r="FI20"/>
  <c r="FC21"/>
  <c r="ED22"/>
  <c r="EQ22"/>
  <c r="N24"/>
  <c r="AN24"/>
  <c r="ED25"/>
  <c r="EQ25"/>
  <c r="N27"/>
  <c r="AN27"/>
  <c r="EC28"/>
  <c r="CA29"/>
  <c r="DB29" s="1"/>
  <c r="ES29"/>
  <c r="N30"/>
  <c r="AN30"/>
  <c r="N33"/>
  <c r="AN33"/>
  <c r="N35"/>
  <c r="AN35"/>
  <c r="N36"/>
  <c r="AN36"/>
  <c r="DD36"/>
  <c r="BN39"/>
  <c r="DS39"/>
  <c r="FF23" s="1"/>
  <c r="CB40"/>
  <c r="CN40" s="1"/>
  <c r="BC43"/>
  <c r="EF19"/>
  <c r="ES19"/>
  <c r="BN20"/>
  <c r="DB20" s="1"/>
  <c r="DB39" s="1"/>
  <c r="FC25"/>
  <c r="FC27"/>
  <c r="DE28"/>
  <c r="N29"/>
  <c r="AA29"/>
  <c r="AA31"/>
  <c r="FC35"/>
  <c r="FC36"/>
  <c r="EC37"/>
  <c r="EP37"/>
  <c r="BK40"/>
  <c r="AN28"/>
  <c r="AQ19" i="5" l="1"/>
  <c r="AR19"/>
  <c r="DA6"/>
  <c r="DA9"/>
  <c r="DA13"/>
  <c r="DA7"/>
  <c r="DA12"/>
  <c r="DA4"/>
  <c r="DA10"/>
  <c r="DA8"/>
  <c r="CF13"/>
  <c r="CF6"/>
  <c r="CF9"/>
  <c r="DB7"/>
  <c r="DB5"/>
  <c r="CA14"/>
  <c r="CF10"/>
  <c r="AE19"/>
  <c r="AF19"/>
  <c r="CF7"/>
  <c r="DN4"/>
  <c r="Q19"/>
  <c r="DB6"/>
  <c r="CB11"/>
  <c r="CB8"/>
  <c r="DE4"/>
  <c r="DB10"/>
  <c r="DF7"/>
  <c r="DF5"/>
  <c r="AC17"/>
  <c r="AD19" s="1"/>
  <c r="CO9"/>
  <c r="AN14"/>
  <c r="CO13"/>
  <c r="CO6"/>
  <c r="DA11"/>
  <c r="CN5"/>
  <c r="BA14"/>
  <c r="CS11"/>
  <c r="DE9"/>
  <c r="CO8"/>
  <c r="CO7"/>
  <c r="DF4"/>
  <c r="DF12"/>
  <c r="CF12"/>
  <c r="DF13"/>
  <c r="D17"/>
  <c r="D19" s="1"/>
  <c r="DE13"/>
  <c r="CF11"/>
  <c r="CO10"/>
  <c r="DF8"/>
  <c r="CF8"/>
  <c r="CO4"/>
  <c r="DE7"/>
  <c r="DE5"/>
  <c r="CS13"/>
  <c r="CS6"/>
  <c r="CS9"/>
  <c r="C17"/>
  <c r="CB13"/>
  <c r="CB9"/>
  <c r="N14"/>
  <c r="CN10" s="1"/>
  <c r="CB6"/>
  <c r="CF4"/>
  <c r="DA5"/>
  <c r="DE12"/>
  <c r="CB10"/>
  <c r="CS8"/>
  <c r="CS7"/>
  <c r="CO5"/>
  <c r="CB4"/>
  <c r="DE8"/>
  <c r="R19"/>
  <c r="DF10"/>
  <c r="CS10"/>
  <c r="CB7"/>
  <c r="CF5"/>
  <c r="CS4"/>
  <c r="DB40" i="4"/>
  <c r="B40"/>
  <c r="N39"/>
  <c r="EC25"/>
  <c r="EC22"/>
  <c r="C43"/>
  <c r="EC32"/>
  <c r="EC29"/>
  <c r="EC20"/>
  <c r="ED8"/>
  <c r="ED6"/>
  <c r="FD38"/>
  <c r="DQ40"/>
  <c r="FD37"/>
  <c r="FD23"/>
  <c r="R44"/>
  <c r="U40"/>
  <c r="AA40" s="1"/>
  <c r="EU26"/>
  <c r="EU36"/>
  <c r="EU28"/>
  <c r="EU24"/>
  <c r="EU21"/>
  <c r="EU23"/>
  <c r="AA39"/>
  <c r="P43"/>
  <c r="Q46" s="1"/>
  <c r="EO29"/>
  <c r="EO27"/>
  <c r="EO24"/>
  <c r="EO32"/>
  <c r="FF32"/>
  <c r="FG30"/>
  <c r="FG28"/>
  <c r="FG23"/>
  <c r="FG19"/>
  <c r="EO21"/>
  <c r="EG19"/>
  <c r="EC38"/>
  <c r="FF36"/>
  <c r="FF29"/>
  <c r="EH19"/>
  <c r="EH38"/>
  <c r="FH32"/>
  <c r="FG29"/>
  <c r="FH27"/>
  <c r="FG25"/>
  <c r="EO23"/>
  <c r="EP19"/>
  <c r="AB40"/>
  <c r="EP36"/>
  <c r="FH33"/>
  <c r="FD29"/>
  <c r="FF28"/>
  <c r="FF26"/>
  <c r="FH25"/>
  <c r="EC23"/>
  <c r="FO21"/>
  <c r="FO9"/>
  <c r="C44"/>
  <c r="EF15"/>
  <c r="EQ11"/>
  <c r="EE7"/>
  <c r="EQ16"/>
  <c r="FO12"/>
  <c r="ED11"/>
  <c r="ED10"/>
  <c r="ED16"/>
  <c r="EF11"/>
  <c r="EE15"/>
  <c r="ED14"/>
  <c r="FD10"/>
  <c r="EF8"/>
  <c r="FO4"/>
  <c r="EF10"/>
  <c r="DP40"/>
  <c r="FC37"/>
  <c r="FC33"/>
  <c r="EB39"/>
  <c r="FC38"/>
  <c r="FC34"/>
  <c r="AC40"/>
  <c r="EQ14"/>
  <c r="EQ12"/>
  <c r="EQ8"/>
  <c r="EQ6"/>
  <c r="ED26"/>
  <c r="C40"/>
  <c r="ED28"/>
  <c r="ED21"/>
  <c r="ED23"/>
  <c r="AD40"/>
  <c r="ER15"/>
  <c r="ER8"/>
  <c r="ER10"/>
  <c r="ER11"/>
  <c r="ER5"/>
  <c r="AE40"/>
  <c r="AD44"/>
  <c r="ES13"/>
  <c r="ES9"/>
  <c r="ES7"/>
  <c r="FB29"/>
  <c r="EO35"/>
  <c r="EO30"/>
  <c r="FB32"/>
  <c r="FO31"/>
  <c r="FC26"/>
  <c r="FC24"/>
  <c r="FO23"/>
  <c r="BD46"/>
  <c r="EC19"/>
  <c r="EG38"/>
  <c r="EC36"/>
  <c r="FF31"/>
  <c r="FG27"/>
  <c r="FF25"/>
  <c r="FF22"/>
  <c r="FD19"/>
  <c r="FD22"/>
  <c r="FO16"/>
  <c r="BA40"/>
  <c r="AN39"/>
  <c r="CA40"/>
  <c r="FF34"/>
  <c r="FF30"/>
  <c r="EC27"/>
  <c r="FF24"/>
  <c r="EG23"/>
  <c r="FG21"/>
  <c r="FF19"/>
  <c r="EU19"/>
  <c r="FB19"/>
  <c r="D43"/>
  <c r="D46" s="1"/>
  <c r="FD15"/>
  <c r="EE12"/>
  <c r="FO8"/>
  <c r="ES6"/>
  <c r="FO15"/>
  <c r="ED12"/>
  <c r="ED9"/>
  <c r="Q44"/>
  <c r="Q47" s="1"/>
  <c r="E47"/>
  <c r="ED15"/>
  <c r="ED13"/>
  <c r="EF12"/>
  <c r="ER7"/>
  <c r="EF5"/>
  <c r="ES16"/>
  <c r="ES5"/>
  <c r="ER12"/>
  <c r="ER4"/>
  <c r="DT40"/>
  <c r="FG37"/>
  <c r="FG33"/>
  <c r="FG38"/>
  <c r="FG34"/>
  <c r="FH38"/>
  <c r="DU40"/>
  <c r="FH37"/>
  <c r="FH23"/>
  <c r="EE10"/>
  <c r="EE5"/>
  <c r="AA17"/>
  <c r="ET25"/>
  <c r="ET22"/>
  <c r="ET32"/>
  <c r="ET29"/>
  <c r="ET23"/>
  <c r="ET20"/>
  <c r="FD14"/>
  <c r="FD4"/>
  <c r="FD9"/>
  <c r="FD7"/>
  <c r="FD8"/>
  <c r="FD6"/>
  <c r="D44"/>
  <c r="EF9"/>
  <c r="EF7"/>
  <c r="EQ26"/>
  <c r="EQ28"/>
  <c r="EQ21"/>
  <c r="EQ23"/>
  <c r="FB31"/>
  <c r="FF27"/>
  <c r="FG24"/>
  <c r="FC23"/>
  <c r="EO19"/>
  <c r="EG36"/>
  <c r="FC22"/>
  <c r="ED19"/>
  <c r="FF35"/>
  <c r="EC35"/>
  <c r="FC31"/>
  <c r="FH22"/>
  <c r="AN17"/>
  <c r="D40"/>
  <c r="FD36"/>
  <c r="FG35"/>
  <c r="ED35"/>
  <c r="FD31"/>
  <c r="EC31"/>
  <c r="FB22"/>
  <c r="FB20"/>
  <c r="FO7"/>
  <c r="AR46"/>
  <c r="E40"/>
  <c r="EE9"/>
  <c r="EQ7"/>
  <c r="EF13"/>
  <c r="EQ10"/>
  <c r="ED4"/>
  <c r="FD16"/>
  <c r="EF16"/>
  <c r="ES11"/>
  <c r="ES10"/>
  <c r="EQ9"/>
  <c r="EE6"/>
  <c r="EF4"/>
  <c r="ER6"/>
  <c r="AG40"/>
  <c r="ER16"/>
  <c r="EE11"/>
  <c r="ER9"/>
  <c r="ED7"/>
  <c r="AQ47"/>
  <c r="ES12"/>
  <c r="ES4"/>
  <c r="AE47"/>
  <c r="DS40"/>
  <c r="FF37"/>
  <c r="FF21"/>
  <c r="FF38"/>
  <c r="F40"/>
  <c r="EG25"/>
  <c r="EG22"/>
  <c r="EG32"/>
  <c r="EG29"/>
  <c r="EG20"/>
  <c r="EH26"/>
  <c r="G40"/>
  <c r="EH36"/>
  <c r="EH28"/>
  <c r="EH21"/>
  <c r="EH23"/>
  <c r="EP25"/>
  <c r="EP22"/>
  <c r="AC43"/>
  <c r="AD46" s="1"/>
  <c r="EP32"/>
  <c r="EP29"/>
  <c r="EP20"/>
  <c r="EO36"/>
  <c r="EO33"/>
  <c r="FC19"/>
  <c r="FC32"/>
  <c r="FC29"/>
  <c r="FC30"/>
  <c r="FC28"/>
  <c r="FG26"/>
  <c r="FF33"/>
  <c r="FG32"/>
  <c r="EG26"/>
  <c r="FG22"/>
  <c r="AF46"/>
  <c r="ED38"/>
  <c r="FG36"/>
  <c r="ED36"/>
  <c r="EG35"/>
  <c r="FD32"/>
  <c r="FG31"/>
  <c r="FD27"/>
  <c r="FF20"/>
  <c r="N17"/>
  <c r="EO16" s="1"/>
  <c r="BE46"/>
  <c r="ET19"/>
  <c r="E46"/>
  <c r="AC44"/>
  <c r="CN39"/>
  <c r="ET38"/>
  <c r="FH36"/>
  <c r="EH35"/>
  <c r="FD33"/>
  <c r="FH31"/>
  <c r="EG31"/>
  <c r="ET26"/>
  <c r="FD25"/>
  <c r="EP23"/>
  <c r="FB10"/>
  <c r="EQ19"/>
  <c r="EE16"/>
  <c r="EF14"/>
  <c r="ER13"/>
  <c r="EE4"/>
  <c r="FD13"/>
  <c r="ES15"/>
  <c r="ER14"/>
  <c r="FO11"/>
  <c r="FO10"/>
  <c r="EE8"/>
  <c r="EQ5"/>
  <c r="EQ4"/>
  <c r="EQ15"/>
  <c r="FO14"/>
  <c r="FD12"/>
  <c r="ED5"/>
  <c r="DN11" i="5" l="1"/>
  <c r="DN9"/>
  <c r="DN6"/>
  <c r="DN5"/>
  <c r="DN8"/>
  <c r="DN13"/>
  <c r="DN7"/>
  <c r="DN12"/>
  <c r="CN4"/>
  <c r="E19"/>
  <c r="CN6"/>
  <c r="CN13"/>
  <c r="CN12"/>
  <c r="CN9"/>
  <c r="DN10"/>
  <c r="CN7"/>
  <c r="CN8"/>
  <c r="CN11"/>
  <c r="EO15" i="4"/>
  <c r="FB8"/>
  <c r="EO9"/>
  <c r="EB40"/>
  <c r="EO13"/>
  <c r="EO5"/>
  <c r="AN40"/>
  <c r="N40"/>
  <c r="FB13"/>
  <c r="FB16"/>
  <c r="FB11"/>
  <c r="FB14"/>
  <c r="FB15"/>
  <c r="FB5"/>
  <c r="FB12"/>
  <c r="EO14"/>
  <c r="FB9"/>
  <c r="EO12"/>
  <c r="FB7"/>
  <c r="FB6"/>
  <c r="EO22"/>
  <c r="EO31"/>
  <c r="EO25"/>
  <c r="EO28"/>
  <c r="EO37"/>
  <c r="EO26"/>
  <c r="EO20"/>
  <c r="EO34"/>
  <c r="EO7"/>
  <c r="EO10"/>
  <c r="FB4"/>
  <c r="EO6"/>
  <c r="FO25"/>
  <c r="FO29"/>
  <c r="FO30"/>
  <c r="FO19"/>
  <c r="FO37"/>
  <c r="FO33"/>
  <c r="FO36"/>
  <c r="FO32"/>
  <c r="FO26"/>
  <c r="FO34"/>
  <c r="FO20"/>
  <c r="FO35"/>
  <c r="FO22"/>
  <c r="FO24"/>
  <c r="FO27"/>
  <c r="FO28"/>
  <c r="FB21"/>
  <c r="FB24"/>
  <c r="FB33"/>
  <c r="FB25"/>
  <c r="FB30"/>
  <c r="FB34"/>
  <c r="FB28"/>
  <c r="FB35"/>
  <c r="FB37"/>
  <c r="FB26"/>
  <c r="FB23"/>
  <c r="FB27"/>
  <c r="FB36"/>
  <c r="R47"/>
  <c r="S47"/>
  <c r="EO4"/>
  <c r="D47"/>
  <c r="AD47"/>
  <c r="EO8"/>
  <c r="EO11"/>
  <c r="H25" i="1" l="1"/>
  <c r="G11" i="3"/>
  <c r="J22" i="1"/>
  <c r="J23"/>
  <c r="J24"/>
  <c r="J26"/>
  <c r="J27"/>
  <c r="J28"/>
  <c r="J21"/>
  <c r="G22"/>
  <c r="H22" s="1"/>
  <c r="G23"/>
  <c r="H23" s="1"/>
  <c r="G24"/>
  <c r="H24" s="1"/>
  <c r="G26"/>
  <c r="H26" s="1"/>
  <c r="G27"/>
  <c r="H27" s="1"/>
  <c r="G28"/>
  <c r="G21"/>
  <c r="D22"/>
  <c r="E22" s="1"/>
  <c r="D23"/>
  <c r="E23" s="1"/>
  <c r="D24"/>
  <c r="D26"/>
  <c r="E26" s="1"/>
  <c r="D27"/>
  <c r="E27" s="1"/>
  <c r="D28"/>
  <c r="D21"/>
  <c r="E21" s="1"/>
  <c r="E24"/>
  <c r="K11"/>
  <c r="E11"/>
  <c r="H11"/>
  <c r="G17" i="2"/>
  <c r="J8" i="1"/>
  <c r="K8" s="1"/>
  <c r="J9"/>
  <c r="K9" s="1"/>
  <c r="J10"/>
  <c r="K10" s="1"/>
  <c r="J12"/>
  <c r="K12" s="1"/>
  <c r="J13"/>
  <c r="K13" s="1"/>
  <c r="J14"/>
  <c r="J7"/>
  <c r="K7" s="1"/>
  <c r="G8"/>
  <c r="H8" s="1"/>
  <c r="G9"/>
  <c r="H9" s="1"/>
  <c r="G10"/>
  <c r="H10" s="1"/>
  <c r="G12"/>
  <c r="H12" s="1"/>
  <c r="G13"/>
  <c r="H13" s="1"/>
  <c r="G14"/>
  <c r="G7"/>
  <c r="D8"/>
  <c r="E8" s="1"/>
  <c r="D9"/>
  <c r="E9" s="1"/>
  <c r="D10"/>
  <c r="E10" s="1"/>
  <c r="D12"/>
  <c r="E12" s="1"/>
  <c r="D13"/>
  <c r="E13" s="1"/>
  <c r="D14"/>
  <c r="D7"/>
  <c r="J29" l="1"/>
  <c r="D29"/>
  <c r="E29" s="1"/>
  <c r="G29"/>
  <c r="H29" s="1"/>
  <c r="H21"/>
  <c r="J15"/>
  <c r="G15"/>
  <c r="H15" s="1"/>
  <c r="H7"/>
  <c r="D15"/>
  <c r="E15" s="1"/>
  <c r="E7"/>
</calcChain>
</file>

<file path=xl/sharedStrings.xml><?xml version="1.0" encoding="utf-8"?>
<sst xmlns="http://schemas.openxmlformats.org/spreadsheetml/2006/main" count="317" uniqueCount="105">
  <si>
    <t>Итоговый отчет по продажам</t>
  </si>
  <si>
    <t>Сумма продаж в отпускных ценах с НДС</t>
  </si>
  <si>
    <t>Сумма продаж в учетных ценах с НДС</t>
  </si>
  <si>
    <t>Валовый доход</t>
  </si>
  <si>
    <t>Рентабельность</t>
  </si>
  <si>
    <t>Наценка</t>
  </si>
  <si>
    <t>Сумма остатка в учетных ценах по магазинам</t>
  </si>
  <si>
    <t>Сумма остатка в учетных ценах по складам</t>
  </si>
  <si>
    <t>Оборачиваемость товарного запаса за период</t>
  </si>
  <si>
    <t>руб</t>
  </si>
  <si>
    <t>%</t>
  </si>
  <si>
    <t>дней</t>
  </si>
  <si>
    <t>1</t>
  </si>
  <si>
    <t>2</t>
  </si>
  <si>
    <t>3</t>
  </si>
  <si>
    <t>4</t>
  </si>
  <si>
    <t>5</t>
  </si>
  <si>
    <t>По объединению:     1 ТОО "Торгово-развлекательный ц</t>
  </si>
  <si>
    <t>По отделу: 3 ДЕТСКОЕ ПИТАНИЕ</t>
  </si>
  <si>
    <t>(розничные и оптовые продажи)</t>
  </si>
  <si>
    <t>Код подразделения</t>
  </si>
  <si>
    <t>Наименование подразделения</t>
  </si>
  <si>
    <t>Еркемай Атырау</t>
  </si>
  <si>
    <t>Еркемай Актау</t>
  </si>
  <si>
    <t>Еркемай Алматы Максима</t>
  </si>
  <si>
    <t>Еркемай Уральск</t>
  </si>
  <si>
    <t>Еркемай Алматы Есентай</t>
  </si>
  <si>
    <t>Еркемай Караганда</t>
  </si>
  <si>
    <t>Еркемай Караганда Таир</t>
  </si>
  <si>
    <t>Еркемай Павлодар</t>
  </si>
  <si>
    <t>Итого</t>
  </si>
  <si>
    <t>Продажи за период с: 01.01.2015 по: 31.07.2015</t>
  </si>
  <si>
    <t>Остатки на дату: 01.08.2015</t>
  </si>
  <si>
    <t>% изменения</t>
  </si>
  <si>
    <t>По отделу: 4 Парфармация</t>
  </si>
  <si>
    <t>Наименование поставщика</t>
  </si>
  <si>
    <t>Сумма продаж в учетных ценах</t>
  </si>
  <si>
    <t>Сумма продаж в отпускных ценах ценах</t>
  </si>
  <si>
    <t>Валовая прибыль</t>
  </si>
  <si>
    <t>остаток  в учетных ценах на расчетный месяц</t>
  </si>
  <si>
    <t>компенсация промо</t>
  </si>
  <si>
    <t>РБ</t>
  </si>
  <si>
    <t>Скидка выходного дня</t>
  </si>
  <si>
    <t>Скидка по КК</t>
  </si>
  <si>
    <t>Общая сумма по компенсациям</t>
  </si>
  <si>
    <t>оборачиваемость в годовом выражение если уровень продаж и складские запасы будут на таком уровне, как в анализируемом месяце</t>
  </si>
  <si>
    <t>оборачиваемость</t>
  </si>
  <si>
    <t>Поставки</t>
  </si>
  <si>
    <t>Доля продаж</t>
  </si>
  <si>
    <t>Доля прибыли</t>
  </si>
  <si>
    <t>Доля поставок</t>
  </si>
  <si>
    <t>итого</t>
  </si>
  <si>
    <t>Akerke Distribution Group ТОО</t>
  </si>
  <si>
    <t>Apple City Distributors ТОО</t>
  </si>
  <si>
    <t>Bеаuty Plus ТОО</t>
  </si>
  <si>
    <t>SAKURA TRADE ИП</t>
  </si>
  <si>
    <t>Almatytrade ТОО</t>
  </si>
  <si>
    <t>Астана Элит Продукт</t>
  </si>
  <si>
    <t>Бостан ТОО</t>
  </si>
  <si>
    <t>Весна Trade ТОО</t>
  </si>
  <si>
    <t xml:space="preserve">ИнтерБиКом ТОО </t>
  </si>
  <si>
    <t>Космета-Азия СП ТОО#</t>
  </si>
  <si>
    <t>Олтри ТОО</t>
  </si>
  <si>
    <t>Прима Дистрибьюшн ТОО</t>
  </si>
  <si>
    <t>Прогресс Торг ТОО</t>
  </si>
  <si>
    <t>ИТОГО ПАРАФАРМАЦИЯ</t>
  </si>
  <si>
    <t>Baby Food KZ ТОО</t>
  </si>
  <si>
    <t>Food-Group ТОО г.Караганда</t>
  </si>
  <si>
    <t>Future Trade Company ТОО</t>
  </si>
  <si>
    <t>Green House Best ТОО</t>
  </si>
  <si>
    <t>Rad Distribution ТОО</t>
  </si>
  <si>
    <t>Snack Sauda ТОО</t>
  </si>
  <si>
    <t>ААА Плюс ТОО</t>
  </si>
  <si>
    <t>Алма Комерц ЛТД ТОО</t>
  </si>
  <si>
    <t>Алтын Алма Дистрибьюшн ТОО</t>
  </si>
  <si>
    <t xml:space="preserve">Альянс Компани ТОО </t>
  </si>
  <si>
    <t>Аманат ТОО</t>
  </si>
  <si>
    <t xml:space="preserve">Атыгай Плюс ТОО </t>
  </si>
  <si>
    <t>Нико-Ник ТД ТОО</t>
  </si>
  <si>
    <t>Партнер Актау Компани ТОО</t>
  </si>
  <si>
    <t xml:space="preserve">Сат-Сентрал Азия Трейдинг ТОО </t>
  </si>
  <si>
    <t>Табыс ТОО</t>
  </si>
  <si>
    <t xml:space="preserve">Токката ТОО </t>
  </si>
  <si>
    <t>Хорека Фуд ТОО</t>
  </si>
  <si>
    <t>Хумана Казахстан ТОО</t>
  </si>
  <si>
    <t>Жактас Трейд ТОО</t>
  </si>
  <si>
    <t>ИТОГО ПИТАНИЕ</t>
  </si>
  <si>
    <t>1кв</t>
  </si>
  <si>
    <t>2кв</t>
  </si>
  <si>
    <t>3кв</t>
  </si>
  <si>
    <t>4кв</t>
  </si>
  <si>
    <t>Питание</t>
  </si>
  <si>
    <t>Парафармация</t>
  </si>
  <si>
    <t>% октлонения</t>
  </si>
  <si>
    <t>##Авангард ООО</t>
  </si>
  <si>
    <t>##Веста ООО(Organic)</t>
  </si>
  <si>
    <t>##ВЕСТА ООО(Playgro,Canpol)</t>
  </si>
  <si>
    <t>##Джапан Трейд ЛТД</t>
  </si>
  <si>
    <t>##Наука.Техника.Медицина ООО</t>
  </si>
  <si>
    <t>##Опт-Юнион ООО</t>
  </si>
  <si>
    <t>##РВТ Экспорт(Градиент Дистрибьюция)</t>
  </si>
  <si>
    <t>##РВТ Экспорт(Наша Мама)</t>
  </si>
  <si>
    <t>##РВТ Экспорт(Пелигрин)</t>
  </si>
  <si>
    <t>##РВТ Экспорт(Ушастый нянь)</t>
  </si>
  <si>
    <t>Сравнительный период : 01.01.2014 по: 31.07.2014 Рабочий период 01.01.2015-31.07.2015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</si>
</sst>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"/>
  </numFmts>
  <fonts count="10">
    <font>
      <sz val="10"/>
      <name val="Arial Cyr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 Cyr"/>
      <charset val="204"/>
    </font>
    <font>
      <sz val="10"/>
      <name val="SimSun"/>
      <family val="2"/>
      <charset val="204"/>
    </font>
    <font>
      <sz val="10"/>
      <name val="Arial Cyr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181">
    <xf numFmtId="0" fontId="0" fillId="0" borderId="0" xfId="0"/>
    <xf numFmtId="49" fontId="1" fillId="0" borderId="0" xfId="0" applyNumberFormat="1" applyFont="1" applyAlignment="1"/>
    <xf numFmtId="49" fontId="1" fillId="0" borderId="0" xfId="0" applyNumberFormat="1" applyFont="1"/>
    <xf numFmtId="2" fontId="1" fillId="0" borderId="0" xfId="0" applyNumberFormat="1" applyFont="1"/>
    <xf numFmtId="164" fontId="1" fillId="0" borderId="0" xfId="0" applyNumberFormat="1" applyFont="1"/>
    <xf numFmtId="0" fontId="1" fillId="0" borderId="0" xfId="0" applyFont="1"/>
    <xf numFmtId="49" fontId="0" fillId="0" borderId="0" xfId="0" applyNumberFormat="1" applyAlignment="1">
      <alignment horizontal="left"/>
    </xf>
    <xf numFmtId="2" fontId="2" fillId="0" borderId="0" xfId="0" applyNumberFormat="1" applyFont="1" applyAlignment="1">
      <alignment horizontal="left"/>
    </xf>
    <xf numFmtId="164" fontId="2" fillId="0" borderId="0" xfId="0" quotePrefix="1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2" fontId="3" fillId="2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5" fillId="0" borderId="3" xfId="0" applyNumberFormat="1" applyFont="1" applyFill="1" applyBorder="1" applyAlignment="1">
      <alignment horizontal="right"/>
    </xf>
    <xf numFmtId="49" fontId="5" fillId="0" borderId="4" xfId="0" applyNumberFormat="1" applyFont="1" applyFill="1" applyBorder="1" applyAlignment="1">
      <alignment horizontal="left"/>
    </xf>
    <xf numFmtId="2" fontId="5" fillId="0" borderId="4" xfId="0" applyNumberFormat="1" applyFont="1" applyFill="1" applyBorder="1" applyAlignment="1">
      <alignment horizontal="right"/>
    </xf>
    <xf numFmtId="0" fontId="2" fillId="0" borderId="0" xfId="0" applyFont="1" applyAlignment="1"/>
    <xf numFmtId="1" fontId="6" fillId="4" borderId="3" xfId="0" applyNumberFormat="1" applyFont="1" applyFill="1" applyBorder="1" applyAlignment="1">
      <alignment horizontal="right"/>
    </xf>
    <xf numFmtId="49" fontId="6" fillId="4" borderId="4" xfId="0" applyNumberFormat="1" applyFont="1" applyFill="1" applyBorder="1" applyAlignment="1">
      <alignment horizontal="left"/>
    </xf>
    <xf numFmtId="2" fontId="6" fillId="4" borderId="4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0" borderId="0" xfId="0" applyNumberFormat="1" applyFont="1" applyAlignment="1"/>
    <xf numFmtId="49" fontId="2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4" fontId="5" fillId="0" borderId="4" xfId="0" applyNumberFormat="1" applyFont="1" applyFill="1" applyBorder="1" applyAlignment="1">
      <alignment horizontal="right"/>
    </xf>
    <xf numFmtId="4" fontId="6" fillId="4" borderId="4" xfId="0" applyNumberFormat="1" applyFont="1" applyFill="1" applyBorder="1" applyAlignment="1">
      <alignment horizontal="right"/>
    </xf>
    <xf numFmtId="49" fontId="7" fillId="5" borderId="1" xfId="0" applyNumberFormat="1" applyFont="1" applyFill="1" applyBorder="1" applyAlignment="1">
      <alignment horizontal="center" vertical="center" wrapText="1"/>
    </xf>
    <xf numFmtId="17" fontId="7" fillId="6" borderId="5" xfId="0" applyNumberFormat="1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17" fontId="7" fillId="6" borderId="6" xfId="0" applyNumberFormat="1" applyFont="1" applyFill="1" applyBorder="1" applyAlignment="1">
      <alignment horizontal="center" wrapText="1"/>
    </xf>
    <xf numFmtId="17" fontId="7" fillId="6" borderId="8" xfId="0" applyNumberFormat="1" applyFont="1" applyFill="1" applyBorder="1" applyAlignment="1">
      <alignment horizontal="center" wrapText="1"/>
    </xf>
    <xf numFmtId="17" fontId="7" fillId="6" borderId="7" xfId="0" applyNumberFormat="1" applyFont="1" applyFill="1" applyBorder="1" applyAlignment="1">
      <alignment horizontal="center" wrapText="1"/>
    </xf>
    <xf numFmtId="1" fontId="7" fillId="7" borderId="0" xfId="0" applyNumberFormat="1" applyFont="1" applyFill="1" applyAlignment="1">
      <alignment wrapText="1"/>
    </xf>
    <xf numFmtId="0" fontId="7" fillId="6" borderId="0" xfId="0" applyFont="1" applyFill="1"/>
    <xf numFmtId="0" fontId="0" fillId="0" borderId="9" xfId="0" applyBorder="1" applyAlignment="1">
      <alignment wrapText="1"/>
    </xf>
    <xf numFmtId="17" fontId="0" fillId="6" borderId="1" xfId="0" applyNumberFormat="1" applyFill="1" applyBorder="1"/>
    <xf numFmtId="17" fontId="0" fillId="6" borderId="10" xfId="0" applyNumberFormat="1" applyFill="1" applyBorder="1"/>
    <xf numFmtId="17" fontId="7" fillId="8" borderId="1" xfId="0" applyNumberFormat="1" applyFont="1" applyFill="1" applyBorder="1"/>
    <xf numFmtId="17" fontId="7" fillId="9" borderId="1" xfId="0" applyNumberFormat="1" applyFont="1" applyFill="1" applyBorder="1"/>
    <xf numFmtId="17" fontId="0" fillId="6" borderId="8" xfId="0" applyNumberFormat="1" applyFill="1" applyBorder="1"/>
    <xf numFmtId="17" fontId="7" fillId="10" borderId="1" xfId="0" applyNumberFormat="1" applyFont="1" applyFill="1" applyBorder="1"/>
    <xf numFmtId="17" fontId="7" fillId="11" borderId="10" xfId="0" applyNumberFormat="1" applyFont="1" applyFill="1" applyBorder="1"/>
    <xf numFmtId="17" fontId="7" fillId="7" borderId="1" xfId="0" applyNumberFormat="1" applyFont="1" applyFill="1" applyBorder="1"/>
    <xf numFmtId="17" fontId="7" fillId="12" borderId="1" xfId="0" applyNumberFormat="1" applyFont="1" applyFill="1" applyBorder="1"/>
    <xf numFmtId="17" fontId="7" fillId="13" borderId="1" xfId="0" applyNumberFormat="1" applyFont="1" applyFill="1" applyBorder="1"/>
    <xf numFmtId="17" fontId="0" fillId="7" borderId="1" xfId="0" applyNumberFormat="1" applyFill="1" applyBorder="1"/>
    <xf numFmtId="17" fontId="7" fillId="6" borderId="1" xfId="0" applyNumberFormat="1" applyFont="1" applyFill="1" applyBorder="1"/>
    <xf numFmtId="17" fontId="7" fillId="6" borderId="10" xfId="0" applyNumberFormat="1" applyFont="1" applyFill="1" applyBorder="1"/>
    <xf numFmtId="17" fontId="7" fillId="14" borderId="8" xfId="0" applyNumberFormat="1" applyFont="1" applyFill="1" applyBorder="1"/>
    <xf numFmtId="17" fontId="7" fillId="15" borderId="8" xfId="0" applyNumberFormat="1" applyFont="1" applyFill="1" applyBorder="1"/>
    <xf numFmtId="17" fontId="7" fillId="16" borderId="8" xfId="0" applyNumberFormat="1" applyFont="1" applyFill="1" applyBorder="1"/>
    <xf numFmtId="17" fontId="7" fillId="17" borderId="8" xfId="0" applyNumberFormat="1" applyFont="1" applyFill="1" applyBorder="1"/>
    <xf numFmtId="0" fontId="0" fillId="0" borderId="8" xfId="0" applyBorder="1" applyAlignment="1">
      <alignment horizontal="center"/>
    </xf>
    <xf numFmtId="17" fontId="0" fillId="6" borderId="11" xfId="0" applyNumberFormat="1" applyFill="1" applyBorder="1"/>
    <xf numFmtId="17" fontId="0" fillId="6" borderId="0" xfId="0" applyNumberFormat="1" applyFill="1" applyBorder="1"/>
    <xf numFmtId="17" fontId="7" fillId="8" borderId="11" xfId="0" applyNumberFormat="1" applyFont="1" applyFill="1" applyBorder="1"/>
    <xf numFmtId="17" fontId="7" fillId="9" borderId="3" xfId="0" applyNumberFormat="1" applyFont="1" applyFill="1" applyBorder="1"/>
    <xf numFmtId="17" fontId="0" fillId="6" borderId="12" xfId="0" applyNumberFormat="1" applyFill="1" applyBorder="1"/>
    <xf numFmtId="17" fontId="7" fillId="10" borderId="11" xfId="0" applyNumberFormat="1" applyFont="1" applyFill="1" applyBorder="1"/>
    <xf numFmtId="17" fontId="7" fillId="11" borderId="0" xfId="0" applyNumberFormat="1" applyFont="1" applyFill="1" applyBorder="1"/>
    <xf numFmtId="17" fontId="0" fillId="6" borderId="3" xfId="0" applyNumberFormat="1" applyFill="1" applyBorder="1"/>
    <xf numFmtId="17" fontId="0" fillId="7" borderId="3" xfId="0" applyNumberFormat="1" applyFill="1" applyBorder="1"/>
    <xf numFmtId="17" fontId="0" fillId="12" borderId="3" xfId="0" applyNumberFormat="1" applyFill="1" applyBorder="1"/>
    <xf numFmtId="17" fontId="0" fillId="13" borderId="3" xfId="0" applyNumberFormat="1" applyFill="1" applyBorder="1"/>
    <xf numFmtId="17" fontId="7" fillId="6" borderId="3" xfId="0" applyNumberFormat="1" applyFont="1" applyFill="1" applyBorder="1"/>
    <xf numFmtId="17" fontId="7" fillId="6" borderId="0" xfId="0" applyNumberFormat="1" applyFont="1" applyFill="1" applyBorder="1"/>
    <xf numFmtId="17" fontId="7" fillId="6" borderId="11" xfId="0" applyNumberFormat="1" applyFont="1" applyFill="1" applyBorder="1"/>
    <xf numFmtId="17" fontId="7" fillId="14" borderId="12" xfId="0" applyNumberFormat="1" applyFont="1" applyFill="1" applyBorder="1"/>
    <xf numFmtId="17" fontId="7" fillId="15" borderId="12" xfId="0" applyNumberFormat="1" applyFont="1" applyFill="1" applyBorder="1"/>
    <xf numFmtId="17" fontId="7" fillId="16" borderId="12" xfId="0" applyNumberFormat="1" applyFont="1" applyFill="1" applyBorder="1"/>
    <xf numFmtId="17" fontId="7" fillId="17" borderId="12" xfId="0" applyNumberFormat="1" applyFont="1" applyFill="1" applyBorder="1"/>
    <xf numFmtId="49" fontId="0" fillId="0" borderId="5" xfId="0" applyNumberFormat="1" applyBorder="1"/>
    <xf numFmtId="4" fontId="0" fillId="0" borderId="2" xfId="0" applyNumberFormat="1" applyBorder="1"/>
    <xf numFmtId="4" fontId="0" fillId="0" borderId="6" xfId="0" applyNumberFormat="1" applyBorder="1"/>
    <xf numFmtId="4" fontId="0" fillId="8" borderId="2" xfId="0" applyNumberFormat="1" applyFill="1" applyBorder="1"/>
    <xf numFmtId="4" fontId="0" fillId="9" borderId="2" xfId="0" applyNumberFormat="1" applyFill="1" applyBorder="1"/>
    <xf numFmtId="4" fontId="0" fillId="10" borderId="2" xfId="0" applyNumberFormat="1" applyFill="1" applyBorder="1"/>
    <xf numFmtId="4" fontId="0" fillId="11" borderId="7" xfId="0" applyNumberFormat="1" applyFill="1" applyBorder="1"/>
    <xf numFmtId="4" fontId="0" fillId="7" borderId="7" xfId="0" applyNumberFormat="1" applyFill="1" applyBorder="1"/>
    <xf numFmtId="4" fontId="0" fillId="12" borderId="7" xfId="0" applyNumberFormat="1" applyFill="1" applyBorder="1"/>
    <xf numFmtId="4" fontId="0" fillId="13" borderId="7" xfId="0" applyNumberFormat="1" applyFill="1" applyBorder="1"/>
    <xf numFmtId="4" fontId="0" fillId="7" borderId="10" xfId="0" applyNumberFormat="1" applyFill="1" applyBorder="1"/>
    <xf numFmtId="165" fontId="0" fillId="0" borderId="2" xfId="0" applyNumberFormat="1" applyBorder="1"/>
    <xf numFmtId="0" fontId="0" fillId="0" borderId="1" xfId="0" applyBorder="1"/>
    <xf numFmtId="4" fontId="0" fillId="14" borderId="7" xfId="0" applyNumberFormat="1" applyFill="1" applyBorder="1"/>
    <xf numFmtId="9" fontId="0" fillId="0" borderId="6" xfId="0" applyNumberFormat="1" applyBorder="1"/>
    <xf numFmtId="9" fontId="0" fillId="0" borderId="2" xfId="0" applyNumberFormat="1" applyBorder="1"/>
    <xf numFmtId="9" fontId="0" fillId="15" borderId="7" xfId="0" applyNumberFormat="1" applyFill="1" applyBorder="1"/>
    <xf numFmtId="9" fontId="0" fillId="16" borderId="7" xfId="0" applyNumberFormat="1" applyFill="1" applyBorder="1"/>
    <xf numFmtId="9" fontId="0" fillId="17" borderId="7" xfId="0" applyNumberFormat="1" applyFill="1" applyBorder="1"/>
    <xf numFmtId="49" fontId="0" fillId="0" borderId="13" xfId="0" applyNumberFormat="1" applyBorder="1"/>
    <xf numFmtId="4" fontId="0" fillId="0" borderId="11" xfId="0" applyNumberFormat="1" applyBorder="1"/>
    <xf numFmtId="4" fontId="0" fillId="0" borderId="0" xfId="0" applyNumberFormat="1" applyBorder="1"/>
    <xf numFmtId="4" fontId="0" fillId="8" borderId="11" xfId="0" applyNumberFormat="1" applyFill="1" applyBorder="1"/>
    <xf numFmtId="4" fontId="0" fillId="9" borderId="11" xfId="0" applyNumberFormat="1" applyFill="1" applyBorder="1"/>
    <xf numFmtId="4" fontId="0" fillId="10" borderId="11" xfId="0" applyNumberFormat="1" applyFill="1" applyBorder="1"/>
    <xf numFmtId="0" fontId="0" fillId="0" borderId="11" xfId="0" applyBorder="1"/>
    <xf numFmtId="9" fontId="0" fillId="0" borderId="11" xfId="0" applyNumberFormat="1" applyBorder="1"/>
    <xf numFmtId="9" fontId="0" fillId="0" borderId="0" xfId="0" applyNumberFormat="1" applyBorder="1"/>
    <xf numFmtId="4" fontId="5" fillId="0" borderId="2" xfId="0" applyNumberFormat="1" applyFont="1" applyFill="1" applyBorder="1" applyAlignment="1">
      <alignment horizontal="right" vertical="top" wrapText="1"/>
    </xf>
    <xf numFmtId="49" fontId="0" fillId="0" borderId="9" xfId="0" applyNumberFormat="1" applyBorder="1"/>
    <xf numFmtId="4" fontId="0" fillId="0" borderId="3" xfId="0" applyNumberFormat="1" applyBorder="1"/>
    <xf numFmtId="4" fontId="0" fillId="0" borderId="14" xfId="0" applyNumberFormat="1" applyBorder="1"/>
    <xf numFmtId="4" fontId="0" fillId="8" borderId="3" xfId="0" applyNumberFormat="1" applyFill="1" applyBorder="1"/>
    <xf numFmtId="4" fontId="0" fillId="9" borderId="3" xfId="0" applyNumberFormat="1" applyFill="1" applyBorder="1"/>
    <xf numFmtId="4" fontId="0" fillId="10" borderId="3" xfId="0" applyNumberFormat="1" applyFill="1" applyBorder="1"/>
    <xf numFmtId="9" fontId="0" fillId="0" borderId="3" xfId="0" applyNumberFormat="1" applyBorder="1"/>
    <xf numFmtId="9" fontId="0" fillId="0" borderId="14" xfId="0" applyNumberFormat="1" applyBorder="1"/>
    <xf numFmtId="4" fontId="0" fillId="18" borderId="7" xfId="0" applyNumberFormat="1" applyFill="1" applyBorder="1"/>
    <xf numFmtId="0" fontId="0" fillId="0" borderId="3" xfId="0" applyBorder="1"/>
    <xf numFmtId="49" fontId="7" fillId="19" borderId="9" xfId="0" applyNumberFormat="1" applyFont="1" applyFill="1" applyBorder="1" applyAlignment="1">
      <alignment horizontal="center"/>
    </xf>
    <xf numFmtId="4" fontId="0" fillId="19" borderId="11" xfId="0" applyNumberFormat="1" applyFill="1" applyBorder="1"/>
    <xf numFmtId="4" fontId="0" fillId="19" borderId="13" xfId="0" applyNumberFormat="1" applyFill="1" applyBorder="1"/>
    <xf numFmtId="4" fontId="0" fillId="19" borderId="0" xfId="0" applyNumberFormat="1" applyFill="1" applyBorder="1"/>
    <xf numFmtId="4" fontId="7" fillId="19" borderId="11" xfId="0" applyNumberFormat="1" applyFont="1" applyFill="1" applyBorder="1"/>
    <xf numFmtId="4" fontId="7" fillId="19" borderId="12" xfId="0" applyNumberFormat="1" applyFont="1" applyFill="1" applyBorder="1"/>
    <xf numFmtId="4" fontId="0" fillId="19" borderId="12" xfId="0" applyNumberFormat="1" applyFill="1" applyBorder="1"/>
    <xf numFmtId="9" fontId="0" fillId="19" borderId="0" xfId="0" applyNumberFormat="1" applyFill="1" applyBorder="1"/>
    <xf numFmtId="0" fontId="0" fillId="0" borderId="12" xfId="0" applyBorder="1" applyAlignment="1"/>
    <xf numFmtId="17" fontId="7" fillId="7" borderId="5" xfId="0" applyNumberFormat="1" applyFont="1" applyFill="1" applyBorder="1" applyAlignment="1">
      <alignment horizontal="center" wrapText="1"/>
    </xf>
    <xf numFmtId="17" fontId="7" fillId="12" borderId="5" xfId="0" applyNumberFormat="1" applyFont="1" applyFill="1" applyBorder="1" applyAlignment="1">
      <alignment horizontal="center" wrapText="1"/>
    </xf>
    <xf numFmtId="17" fontId="7" fillId="13" borderId="5" xfId="0" applyNumberFormat="1" applyFont="1" applyFill="1" applyBorder="1" applyAlignment="1">
      <alignment horizontal="center" wrapText="1"/>
    </xf>
    <xf numFmtId="0" fontId="7" fillId="6" borderId="2" xfId="0" applyFont="1" applyFill="1" applyBorder="1"/>
    <xf numFmtId="4" fontId="0" fillId="0" borderId="5" xfId="0" applyNumberFormat="1" applyBorder="1"/>
    <xf numFmtId="4" fontId="0" fillId="0" borderId="12" xfId="0" applyNumberFormat="1" applyBorder="1"/>
    <xf numFmtId="0" fontId="0" fillId="0" borderId="4" xfId="0" applyBorder="1"/>
    <xf numFmtId="9" fontId="0" fillId="15" borderId="0" xfId="0" applyNumberFormat="1" applyFill="1" applyBorder="1"/>
    <xf numFmtId="9" fontId="0" fillId="16" borderId="0" xfId="0" applyNumberFormat="1" applyFill="1" applyBorder="1"/>
    <xf numFmtId="9" fontId="0" fillId="17" borderId="0" xfId="0" applyNumberFormat="1" applyFill="1" applyBorder="1"/>
    <xf numFmtId="49" fontId="7" fillId="19" borderId="5" xfId="0" applyNumberFormat="1" applyFont="1" applyFill="1" applyBorder="1" applyAlignment="1">
      <alignment horizontal="center"/>
    </xf>
    <xf numFmtId="4" fontId="7" fillId="19" borderId="0" xfId="0" applyNumberFormat="1" applyFont="1" applyFill="1" applyBorder="1"/>
    <xf numFmtId="4" fontId="7" fillId="19" borderId="7" xfId="0" applyNumberFormat="1" applyFont="1" applyFill="1" applyBorder="1"/>
    <xf numFmtId="4" fontId="7" fillId="19" borderId="6" xfId="0" applyNumberFormat="1" applyFont="1" applyFill="1" applyBorder="1"/>
    <xf numFmtId="4" fontId="0" fillId="19" borderId="6" xfId="0" applyNumberFormat="1" applyFill="1" applyBorder="1"/>
    <xf numFmtId="4" fontId="0" fillId="19" borderId="7" xfId="0" applyNumberFormat="1" applyFill="1" applyBorder="1"/>
    <xf numFmtId="9" fontId="7" fillId="19" borderId="0" xfId="0" applyNumberFormat="1" applyFont="1" applyFill="1" applyBorder="1"/>
    <xf numFmtId="0" fontId="0" fillId="6" borderId="9" xfId="0" applyFill="1" applyBorder="1"/>
    <xf numFmtId="4" fontId="0" fillId="6" borderId="3" xfId="0" applyNumberFormat="1" applyFill="1" applyBorder="1"/>
    <xf numFmtId="4" fontId="0" fillId="6" borderId="9" xfId="0" applyNumberFormat="1" applyFill="1" applyBorder="1"/>
    <xf numFmtId="4" fontId="0" fillId="6" borderId="14" xfId="0" applyNumberFormat="1" applyFill="1" applyBorder="1"/>
    <xf numFmtId="4" fontId="7" fillId="6" borderId="3" xfId="0" applyNumberFormat="1" applyFont="1" applyFill="1" applyBorder="1"/>
    <xf numFmtId="4" fontId="7" fillId="6" borderId="14" xfId="0" applyNumberFormat="1" applyFont="1" applyFill="1" applyBorder="1"/>
    <xf numFmtId="4" fontId="7" fillId="6" borderId="4" xfId="0" applyNumberFormat="1" applyFont="1" applyFill="1" applyBorder="1"/>
    <xf numFmtId="4" fontId="7" fillId="6" borderId="7" xfId="0" applyNumberFormat="1" applyFont="1" applyFill="1" applyBorder="1"/>
    <xf numFmtId="4" fontId="7" fillId="6" borderId="6" xfId="0" applyNumberFormat="1" applyFont="1" applyFill="1" applyBorder="1"/>
    <xf numFmtId="4" fontId="0" fillId="6" borderId="6" xfId="0" applyNumberFormat="1" applyFill="1" applyBorder="1"/>
    <xf numFmtId="4" fontId="0" fillId="6" borderId="7" xfId="0" applyNumberFormat="1" applyFill="1" applyBorder="1"/>
    <xf numFmtId="0" fontId="0" fillId="19" borderId="1" xfId="0" applyFill="1" applyBorder="1"/>
    <xf numFmtId="0" fontId="0" fillId="19" borderId="10" xfId="0" applyFill="1" applyBorder="1"/>
    <xf numFmtId="0" fontId="0" fillId="19" borderId="8" xfId="0" applyFill="1" applyBorder="1"/>
    <xf numFmtId="4" fontId="0" fillId="0" borderId="0" xfId="0" applyNumberFormat="1"/>
    <xf numFmtId="4" fontId="0" fillId="0" borderId="10" xfId="0" applyNumberFormat="1" applyBorder="1"/>
    <xf numFmtId="4" fontId="0" fillId="0" borderId="8" xfId="0" applyNumberFormat="1" applyBorder="1"/>
    <xf numFmtId="4" fontId="0" fillId="0" borderId="4" xfId="0" applyNumberFormat="1" applyBorder="1"/>
    <xf numFmtId="0" fontId="0" fillId="19" borderId="11" xfId="0" applyFill="1" applyBorder="1"/>
    <xf numFmtId="0" fontId="0" fillId="19" borderId="0" xfId="0" applyFill="1"/>
    <xf numFmtId="0" fontId="0" fillId="0" borderId="10" xfId="0" applyBorder="1"/>
    <xf numFmtId="2" fontId="0" fillId="0" borderId="10" xfId="0" applyNumberFormat="1" applyBorder="1"/>
    <xf numFmtId="2" fontId="0" fillId="0" borderId="8" xfId="0" applyNumberFormat="1" applyBorder="1"/>
    <xf numFmtId="0" fontId="0" fillId="0" borderId="14" xfId="0" applyBorder="1"/>
    <xf numFmtId="2" fontId="0" fillId="0" borderId="14" xfId="0" applyNumberFormat="1" applyBorder="1"/>
    <xf numFmtId="2" fontId="0" fillId="0" borderId="4" xfId="0" applyNumberFormat="1" applyBorder="1"/>
    <xf numFmtId="49" fontId="9" fillId="12" borderId="15" xfId="1" applyNumberFormat="1" applyFont="1" applyFill="1" applyBorder="1" applyAlignment="1">
      <alignment horizontal="left"/>
    </xf>
    <xf numFmtId="49" fontId="9" fillId="12" borderId="2" xfId="1" applyNumberFormat="1" applyFont="1" applyFill="1" applyBorder="1" applyAlignment="1">
      <alignment horizontal="left"/>
    </xf>
  </cellXfs>
  <cellStyles count="2">
    <cellStyle name="Обычный" xfId="0" builtinId="0"/>
    <cellStyle name="Обычный_dolg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90;&#1080;&#1082;&#1072;/&#1040;&#1053;&#1040;&#1051;&#1048;&#1058;&#1048;&#1050;&#1040;%20&#1055;&#1054;%20&#1055;&#1054;&#1057;&#1058;&#1040;&#1042;&#1065;&#1048;&#1050;&#1040;&#105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окальные поставщики"/>
      <sheetName val="Лист4"/>
      <sheetName val="Лист5"/>
      <sheetName val="Лист6"/>
      <sheetName val="Лист7"/>
      <sheetName val="Лист8"/>
      <sheetName val="Лист9"/>
      <sheetName val="Лист1"/>
      <sheetName val="Лист2"/>
      <sheetName val="Лист3"/>
      <sheetName val="Лист10"/>
      <sheetName val="Лист11"/>
      <sheetName val="Лист12"/>
      <sheetName val="Лист13"/>
      <sheetName val="Лист14"/>
      <sheetName val="Импорт"/>
      <sheetName val="Компенсация промо"/>
      <sheetName val="СВД"/>
      <sheetName val="РБ"/>
      <sheetName val="Лист17"/>
      <sheetName val="Лист18"/>
      <sheetName val="Лист19"/>
      <sheetName val="Лист20"/>
      <sheetName val="Лист22"/>
      <sheetName val="Лист23"/>
      <sheetName val="Лист24"/>
      <sheetName val="Лист26"/>
      <sheetName val="Лист27"/>
      <sheetName val="Лист28"/>
      <sheetName val="Лист29"/>
      <sheetName val="Лист30"/>
      <sheetName val="Лист31"/>
      <sheetName val="Лист32"/>
      <sheetName val="Лист15"/>
      <sheetName val="Лист21"/>
      <sheetName val="Лист34"/>
    </sheetNames>
    <sheetDataSet>
      <sheetData sheetId="0"/>
      <sheetData sheetId="1">
        <row r="3">
          <cell r="A3" t="str">
            <v>Akerke Distribution Group ТОО</v>
          </cell>
          <cell r="B3">
            <v>288.08999999999997</v>
          </cell>
          <cell r="C3">
            <v>420</v>
          </cell>
          <cell r="D3">
            <v>131.91</v>
          </cell>
          <cell r="E3">
            <v>2085.5</v>
          </cell>
        </row>
        <row r="4">
          <cell r="A4" t="str">
            <v>Almatytrade ТОО</v>
          </cell>
          <cell r="B4">
            <v>50337.15</v>
          </cell>
          <cell r="C4">
            <v>53349</v>
          </cell>
          <cell r="D4">
            <v>3011.85</v>
          </cell>
          <cell r="E4">
            <v>59844.99</v>
          </cell>
        </row>
        <row r="5">
          <cell r="A5" t="str">
            <v>Apple City Distributors ТОО</v>
          </cell>
          <cell r="B5">
            <v>6944000.8700000001</v>
          </cell>
          <cell r="C5">
            <v>7250978</v>
          </cell>
          <cell r="D5">
            <v>306977.13</v>
          </cell>
          <cell r="E5">
            <v>8665350.0299999993</v>
          </cell>
        </row>
        <row r="6">
          <cell r="A6" t="str">
            <v>Baby Food KZ ТОО</v>
          </cell>
          <cell r="B6">
            <v>264679.82</v>
          </cell>
          <cell r="C6">
            <v>286615</v>
          </cell>
          <cell r="D6">
            <v>21935.18</v>
          </cell>
          <cell r="E6">
            <v>985025.11</v>
          </cell>
        </row>
        <row r="7">
          <cell r="A7" t="str">
            <v>Bеаuty Plus ТОО</v>
          </cell>
          <cell r="B7">
            <v>5819601.0099999998</v>
          </cell>
          <cell r="C7">
            <v>7055587</v>
          </cell>
          <cell r="D7">
            <v>1235985.99</v>
          </cell>
          <cell r="E7">
            <v>4757925.78</v>
          </cell>
        </row>
        <row r="8">
          <cell r="A8" t="str">
            <v>Food-Group ТОО г.Караганда</v>
          </cell>
          <cell r="B8">
            <v>941172.59</v>
          </cell>
          <cell r="C8">
            <v>968708.5</v>
          </cell>
          <cell r="D8">
            <v>27535.91</v>
          </cell>
          <cell r="E8">
            <v>1342468.35</v>
          </cell>
        </row>
        <row r="9">
          <cell r="A9" t="str">
            <v>Future Trade Company ТОО</v>
          </cell>
          <cell r="B9">
            <v>2047</v>
          </cell>
          <cell r="C9">
            <v>2415</v>
          </cell>
          <cell r="D9">
            <v>368</v>
          </cell>
          <cell r="E9">
            <v>178</v>
          </cell>
        </row>
        <row r="10">
          <cell r="A10" t="str">
            <v>Green House Best ТОО</v>
          </cell>
          <cell r="B10">
            <v>552437.98</v>
          </cell>
          <cell r="C10">
            <v>630762</v>
          </cell>
          <cell r="D10">
            <v>78324.02</v>
          </cell>
          <cell r="E10">
            <v>1826947.02</v>
          </cell>
        </row>
        <row r="11">
          <cell r="A11" t="str">
            <v>Rad Distribution ТОО</v>
          </cell>
          <cell r="B11">
            <v>20022.189999999999</v>
          </cell>
          <cell r="C11">
            <v>22485</v>
          </cell>
          <cell r="D11">
            <v>2462.81</v>
          </cell>
          <cell r="E11">
            <v>92493.52</v>
          </cell>
        </row>
        <row r="12">
          <cell r="A12" t="str">
            <v>SAKURA TRADE ИП</v>
          </cell>
          <cell r="B12">
            <v>38131.03</v>
          </cell>
          <cell r="C12">
            <v>44720</v>
          </cell>
          <cell r="D12">
            <v>6588.97</v>
          </cell>
          <cell r="E12">
            <v>327787.77</v>
          </cell>
        </row>
        <row r="13">
          <cell r="A13" t="str">
            <v>Snack Sauda  ТОО</v>
          </cell>
          <cell r="B13">
            <v>395828.28</v>
          </cell>
          <cell r="C13">
            <v>434624</v>
          </cell>
          <cell r="D13">
            <v>38795.72</v>
          </cell>
          <cell r="E13">
            <v>345513.63</v>
          </cell>
        </row>
        <row r="14">
          <cell r="A14" t="str">
            <v>ААА Плюс ТОО</v>
          </cell>
          <cell r="B14">
            <v>2544055.3199999998</v>
          </cell>
          <cell r="C14">
            <v>2651600.5</v>
          </cell>
          <cell r="D14">
            <v>107545.18</v>
          </cell>
          <cell r="E14">
            <v>3243565.48</v>
          </cell>
        </row>
        <row r="15">
          <cell r="A15" t="str">
            <v>Алма Комерц ЛТД ТОО</v>
          </cell>
          <cell r="B15">
            <v>68004.55</v>
          </cell>
          <cell r="C15">
            <v>75877.5</v>
          </cell>
          <cell r="D15">
            <v>7872.95</v>
          </cell>
          <cell r="E15">
            <v>181670.3</v>
          </cell>
        </row>
        <row r="16">
          <cell r="A16" t="str">
            <v>Алтын Алма Дистрибьюшн ТОО</v>
          </cell>
          <cell r="B16">
            <v>349114.66</v>
          </cell>
          <cell r="C16">
            <v>365919</v>
          </cell>
          <cell r="D16">
            <v>16804.34</v>
          </cell>
          <cell r="E16">
            <v>510508.41</v>
          </cell>
        </row>
        <row r="17">
          <cell r="A17" t="str">
            <v xml:space="preserve">Альянс Компани ТОО </v>
          </cell>
          <cell r="B17">
            <v>739076</v>
          </cell>
          <cell r="C17">
            <v>793366.25</v>
          </cell>
          <cell r="D17">
            <v>54290.25</v>
          </cell>
          <cell r="E17">
            <v>1111724.52</v>
          </cell>
        </row>
        <row r="18">
          <cell r="A18" t="str">
            <v>Аманат ТОО</v>
          </cell>
          <cell r="B18">
            <v>20386</v>
          </cell>
          <cell r="C18">
            <v>22040</v>
          </cell>
          <cell r="D18">
            <v>1654</v>
          </cell>
          <cell r="E18">
            <v>50965</v>
          </cell>
        </row>
        <row r="19">
          <cell r="A19" t="str">
            <v>Астана Элит Продукт</v>
          </cell>
          <cell r="B19">
            <v>2902318.82</v>
          </cell>
          <cell r="C19">
            <v>3080181.25</v>
          </cell>
          <cell r="D19">
            <v>177862.43</v>
          </cell>
          <cell r="E19">
            <v>3070190.07</v>
          </cell>
        </row>
        <row r="20">
          <cell r="A20" t="str">
            <v xml:space="preserve">Атыгай Плюс ТОО </v>
          </cell>
          <cell r="B20">
            <v>511392.73</v>
          </cell>
          <cell r="C20">
            <v>565455</v>
          </cell>
          <cell r="D20">
            <v>54062.27</v>
          </cell>
          <cell r="E20">
            <v>467796.7</v>
          </cell>
        </row>
        <row r="21">
          <cell r="A21" t="str">
            <v>Бостан ТОО</v>
          </cell>
          <cell r="B21">
            <v>84481.38</v>
          </cell>
          <cell r="C21">
            <v>108519</v>
          </cell>
          <cell r="D21">
            <v>24037.62</v>
          </cell>
          <cell r="E21">
            <v>770115.88</v>
          </cell>
        </row>
        <row r="22">
          <cell r="A22" t="str">
            <v>Весна Trade ТОО</v>
          </cell>
          <cell r="B22">
            <v>20249.28</v>
          </cell>
          <cell r="C22">
            <v>26285</v>
          </cell>
          <cell r="D22">
            <v>6035.72</v>
          </cell>
          <cell r="E22">
            <v>33076.5</v>
          </cell>
        </row>
        <row r="23">
          <cell r="A23" t="str">
            <v xml:space="preserve">ИнтерБиКом ТОО </v>
          </cell>
          <cell r="B23">
            <v>2262532.0499999998</v>
          </cell>
          <cell r="C23">
            <v>2419543.5</v>
          </cell>
          <cell r="D23">
            <v>157011.45000000001</v>
          </cell>
          <cell r="E23">
            <v>1964492.57</v>
          </cell>
        </row>
        <row r="24">
          <cell r="A24" t="str">
            <v>Космета-Азия СП ТОО#</v>
          </cell>
          <cell r="B24">
            <v>977537.06</v>
          </cell>
          <cell r="C24">
            <v>1048461.5</v>
          </cell>
          <cell r="D24">
            <v>70924.44</v>
          </cell>
          <cell r="E24">
            <v>753625.86</v>
          </cell>
        </row>
        <row r="25">
          <cell r="A25" t="str">
            <v>Нико-Ник ТД ТОО</v>
          </cell>
          <cell r="B25">
            <v>106662.03</v>
          </cell>
          <cell r="C25">
            <v>117730</v>
          </cell>
          <cell r="D25">
            <v>11067.97</v>
          </cell>
          <cell r="E25">
            <v>106737.76</v>
          </cell>
        </row>
        <row r="26">
          <cell r="A26" t="str">
            <v>Олтри ТОО</v>
          </cell>
          <cell r="B26">
            <v>1642850.66</v>
          </cell>
          <cell r="C26">
            <v>2091720</v>
          </cell>
          <cell r="D26">
            <v>448869.34</v>
          </cell>
          <cell r="E26">
            <v>9304415.5099999998</v>
          </cell>
        </row>
        <row r="27">
          <cell r="A27" t="str">
            <v>Партнер Актау Компани ТОО</v>
          </cell>
          <cell r="B27">
            <v>636141.49</v>
          </cell>
          <cell r="C27">
            <v>704827</v>
          </cell>
          <cell r="D27">
            <v>68685.509999999995</v>
          </cell>
          <cell r="E27">
            <v>461538.04</v>
          </cell>
        </row>
        <row r="28">
          <cell r="A28" t="str">
            <v>Прима Дистрибьюшн ТОО</v>
          </cell>
          <cell r="B28">
            <v>2851109.79</v>
          </cell>
          <cell r="C28">
            <v>3211579</v>
          </cell>
          <cell r="D28">
            <v>360469.21</v>
          </cell>
          <cell r="E28">
            <v>3965038.48</v>
          </cell>
        </row>
        <row r="29">
          <cell r="A29" t="str">
            <v>Прогресс Торг ТОО</v>
          </cell>
          <cell r="B29">
            <v>47673.11</v>
          </cell>
          <cell r="C29">
            <v>55380</v>
          </cell>
          <cell r="D29">
            <v>7706.89</v>
          </cell>
          <cell r="E29">
            <v>138302.98000000001</v>
          </cell>
        </row>
        <row r="30">
          <cell r="A30" t="str">
            <v xml:space="preserve">Сат-Сентрал Азия Трейдинг ТОО </v>
          </cell>
          <cell r="B30">
            <v>6852539.9299999997</v>
          </cell>
          <cell r="C30">
            <v>7253561.75</v>
          </cell>
          <cell r="D30">
            <v>401021.82</v>
          </cell>
          <cell r="E30">
            <v>7772536.04</v>
          </cell>
        </row>
        <row r="31">
          <cell r="A31" t="str">
            <v>Табыс ТОО</v>
          </cell>
          <cell r="B31">
            <v>8237.7199999999993</v>
          </cell>
          <cell r="C31">
            <v>9090</v>
          </cell>
          <cell r="D31">
            <v>852.28</v>
          </cell>
          <cell r="E31">
            <v>4520.7</v>
          </cell>
        </row>
        <row r="32">
          <cell r="A32" t="str">
            <v xml:space="preserve">Токката ТОО </v>
          </cell>
          <cell r="B32">
            <v>13271.06</v>
          </cell>
          <cell r="C32">
            <v>17560</v>
          </cell>
          <cell r="D32">
            <v>4288.9399999999996</v>
          </cell>
          <cell r="E32">
            <v>34964.239999999998</v>
          </cell>
        </row>
        <row r="33">
          <cell r="A33" t="str">
            <v>Хорека Фуд ТОО</v>
          </cell>
          <cell r="B33">
            <v>7860</v>
          </cell>
          <cell r="C33">
            <v>8650</v>
          </cell>
          <cell r="D33">
            <v>790</v>
          </cell>
          <cell r="E33">
            <v>8784</v>
          </cell>
        </row>
        <row r="34">
          <cell r="A34" t="str">
            <v>Хорека Фуд ТОО</v>
          </cell>
          <cell r="B34">
            <v>15649</v>
          </cell>
          <cell r="C34">
            <v>17135</v>
          </cell>
          <cell r="D34">
            <v>1486</v>
          </cell>
          <cell r="E34">
            <v>16493.8</v>
          </cell>
        </row>
        <row r="35">
          <cell r="A35" t="str">
            <v>Хумана Казахстан ТОО</v>
          </cell>
          <cell r="B35">
            <v>1835</v>
          </cell>
          <cell r="C35">
            <v>3465</v>
          </cell>
          <cell r="D35">
            <v>1630</v>
          </cell>
          <cell r="E35">
            <v>14243.82</v>
          </cell>
        </row>
      </sheetData>
      <sheetData sheetId="2">
        <row r="8">
          <cell r="A8" t="str">
            <v>Akerke Distribution Group ТОО</v>
          </cell>
          <cell r="B8">
            <v>192.06</v>
          </cell>
          <cell r="C8">
            <v>280</v>
          </cell>
          <cell r="D8">
            <v>87.94</v>
          </cell>
          <cell r="E8">
            <v>1893.44</v>
          </cell>
        </row>
        <row r="9">
          <cell r="A9" t="str">
            <v>Almatytrade ТОО</v>
          </cell>
          <cell r="B9">
            <v>53778.22</v>
          </cell>
          <cell r="C9">
            <v>58292</v>
          </cell>
          <cell r="D9">
            <v>4513.78</v>
          </cell>
          <cell r="E9">
            <v>59826.61</v>
          </cell>
        </row>
        <row r="10">
          <cell r="A10" t="str">
            <v>Apple City Distributors ТОО</v>
          </cell>
          <cell r="B10">
            <v>5571557.5800000001</v>
          </cell>
          <cell r="C10">
            <v>5827071</v>
          </cell>
          <cell r="D10">
            <v>255513.42</v>
          </cell>
          <cell r="E10">
            <v>8636827.2300000004</v>
          </cell>
        </row>
        <row r="11">
          <cell r="A11" t="str">
            <v>Baby Food KZ ТОО</v>
          </cell>
          <cell r="B11">
            <v>308539.38</v>
          </cell>
          <cell r="C11">
            <v>334930</v>
          </cell>
          <cell r="D11">
            <v>26390.62</v>
          </cell>
          <cell r="E11">
            <v>968678.52</v>
          </cell>
        </row>
        <row r="12">
          <cell r="A12" t="str">
            <v>Bеаuty Plus ТОО</v>
          </cell>
          <cell r="B12">
            <v>5081341.03</v>
          </cell>
          <cell r="C12">
            <v>6632724</v>
          </cell>
          <cell r="D12">
            <v>1551382.97</v>
          </cell>
          <cell r="E12">
            <v>6039340.3399999999</v>
          </cell>
        </row>
        <row r="13">
          <cell r="A13" t="str">
            <v>Food-Group ТОО г.Караганда</v>
          </cell>
          <cell r="B13">
            <v>1020961.93</v>
          </cell>
          <cell r="C13">
            <v>1079966.5</v>
          </cell>
          <cell r="D13">
            <v>59004.57</v>
          </cell>
          <cell r="E13">
            <v>1181403.0900000001</v>
          </cell>
        </row>
        <row r="14">
          <cell r="A14" t="str">
            <v>Future Trade Company ТОО</v>
          </cell>
          <cell r="B14">
            <v>6497</v>
          </cell>
          <cell r="C14">
            <v>7665</v>
          </cell>
          <cell r="D14">
            <v>1168</v>
          </cell>
          <cell r="E14">
            <v>2225</v>
          </cell>
        </row>
        <row r="15">
          <cell r="A15" t="str">
            <v>Green House Best ТОО</v>
          </cell>
          <cell r="B15">
            <v>300754.06</v>
          </cell>
          <cell r="C15">
            <v>346094.5</v>
          </cell>
          <cell r="D15">
            <v>45340.44</v>
          </cell>
          <cell r="E15">
            <v>1503749.66</v>
          </cell>
        </row>
        <row r="16">
          <cell r="A16" t="str">
            <v>Rad Distribution ТОО</v>
          </cell>
          <cell r="B16">
            <v>13711.46</v>
          </cell>
          <cell r="C16">
            <v>15860</v>
          </cell>
          <cell r="D16">
            <v>2148.54</v>
          </cell>
          <cell r="E16">
            <v>82212.070000000007</v>
          </cell>
        </row>
        <row r="17">
          <cell r="A17" t="str">
            <v>SAKURA TRADE ИП</v>
          </cell>
          <cell r="B17">
            <v>199194.09</v>
          </cell>
          <cell r="C17">
            <v>241890</v>
          </cell>
          <cell r="D17">
            <v>42695.91</v>
          </cell>
          <cell r="E17">
            <v>825378.5</v>
          </cell>
        </row>
        <row r="18">
          <cell r="A18" t="str">
            <v>Snack Sauda ТОО</v>
          </cell>
          <cell r="B18">
            <v>485113.57</v>
          </cell>
          <cell r="C18">
            <v>516299</v>
          </cell>
          <cell r="D18">
            <v>31185.43</v>
          </cell>
          <cell r="E18">
            <v>391871.32</v>
          </cell>
        </row>
        <row r="19">
          <cell r="A19" t="str">
            <v>ААА Плюс ТОО</v>
          </cell>
          <cell r="B19">
            <v>2240801.36</v>
          </cell>
          <cell r="C19">
            <v>2362683.25</v>
          </cell>
          <cell r="D19">
            <v>121881.89</v>
          </cell>
          <cell r="E19">
            <v>3104793.24</v>
          </cell>
        </row>
        <row r="20">
          <cell r="A20" t="str">
            <v>Алма Комерц ЛТД ТОО</v>
          </cell>
          <cell r="B20">
            <v>74402.63</v>
          </cell>
          <cell r="C20">
            <v>83425</v>
          </cell>
          <cell r="D20">
            <v>9022.3700000000008</v>
          </cell>
          <cell r="E20">
            <v>151561.63</v>
          </cell>
        </row>
        <row r="21">
          <cell r="A21" t="str">
            <v>Алтын Алма Дистрибьюшн ТОО</v>
          </cell>
          <cell r="B21">
            <v>321554.40000000002</v>
          </cell>
          <cell r="C21">
            <v>339515.5</v>
          </cell>
          <cell r="D21">
            <v>17961.099999999999</v>
          </cell>
          <cell r="E21">
            <v>525526.47</v>
          </cell>
        </row>
        <row r="22">
          <cell r="A22" t="str">
            <v xml:space="preserve">Альянс Компани ТОО </v>
          </cell>
          <cell r="B22">
            <v>779484.4</v>
          </cell>
          <cell r="C22">
            <v>840498</v>
          </cell>
          <cell r="D22">
            <v>61013.599999999999</v>
          </cell>
          <cell r="E22">
            <v>1066092.56</v>
          </cell>
        </row>
        <row r="23">
          <cell r="A23" t="str">
            <v>Аманат ТОО</v>
          </cell>
          <cell r="B23">
            <v>24021</v>
          </cell>
          <cell r="C23">
            <v>25970</v>
          </cell>
          <cell r="D23">
            <v>1949</v>
          </cell>
          <cell r="E23">
            <v>26944</v>
          </cell>
        </row>
        <row r="24">
          <cell r="A24" t="str">
            <v>Астана Элит Продукт</v>
          </cell>
          <cell r="B24">
            <v>2430447.5099999998</v>
          </cell>
          <cell r="C24">
            <v>2554626.5</v>
          </cell>
          <cell r="D24">
            <v>124178.99</v>
          </cell>
          <cell r="E24">
            <v>2768118.32</v>
          </cell>
        </row>
        <row r="25">
          <cell r="A25" t="str">
            <v xml:space="preserve">Атыгай Плюс ТОО </v>
          </cell>
          <cell r="B25">
            <v>313348.5</v>
          </cell>
          <cell r="C25">
            <v>345595</v>
          </cell>
          <cell r="D25">
            <v>32246.5</v>
          </cell>
          <cell r="E25">
            <v>361810.78</v>
          </cell>
        </row>
        <row r="26">
          <cell r="A26" t="str">
            <v>Бостан ТОО</v>
          </cell>
          <cell r="B26">
            <v>53486.95</v>
          </cell>
          <cell r="C26">
            <v>68097.5</v>
          </cell>
          <cell r="D26">
            <v>14610.55</v>
          </cell>
          <cell r="E26">
            <v>725212.96</v>
          </cell>
        </row>
        <row r="27">
          <cell r="A27" t="str">
            <v>Весна Trade ТОО</v>
          </cell>
          <cell r="B27">
            <v>14673.01</v>
          </cell>
          <cell r="C27">
            <v>18870</v>
          </cell>
          <cell r="D27">
            <v>4196.99</v>
          </cell>
          <cell r="E27">
            <v>30233.46</v>
          </cell>
        </row>
        <row r="28">
          <cell r="A28" t="str">
            <v xml:space="preserve">ИнтерБиКом ТОО </v>
          </cell>
          <cell r="B28">
            <v>2124893.7200000002</v>
          </cell>
          <cell r="C28">
            <v>2232013.75</v>
          </cell>
          <cell r="D28">
            <v>107120.03</v>
          </cell>
          <cell r="E28">
            <v>1857209.05</v>
          </cell>
        </row>
        <row r="29">
          <cell r="A29" t="str">
            <v>Космета-Азия СП ТОО#</v>
          </cell>
          <cell r="B29">
            <v>850368.17</v>
          </cell>
          <cell r="C29">
            <v>894102.75</v>
          </cell>
          <cell r="D29">
            <v>43734.58</v>
          </cell>
          <cell r="E29">
            <v>977517.26</v>
          </cell>
        </row>
        <row r="30">
          <cell r="A30" t="str">
            <v>Нико-Ник ТД ТОО</v>
          </cell>
          <cell r="B30">
            <v>78575.27</v>
          </cell>
          <cell r="C30">
            <v>86625</v>
          </cell>
          <cell r="D30">
            <v>8049.73</v>
          </cell>
          <cell r="E30">
            <v>125077.02</v>
          </cell>
        </row>
        <row r="31">
          <cell r="A31" t="str">
            <v>Олтри ТОО</v>
          </cell>
          <cell r="B31">
            <v>1277176.8799999999</v>
          </cell>
          <cell r="C31">
            <v>1601660</v>
          </cell>
          <cell r="D31">
            <v>324483.12</v>
          </cell>
          <cell r="E31">
            <v>9634815.2599999998</v>
          </cell>
        </row>
        <row r="32">
          <cell r="A32" t="str">
            <v>Партнер Актау Компани ТОО</v>
          </cell>
          <cell r="B32">
            <v>367743.87</v>
          </cell>
          <cell r="C32">
            <v>407395</v>
          </cell>
          <cell r="D32">
            <v>39651.129999999997</v>
          </cell>
          <cell r="E32">
            <v>342517.81</v>
          </cell>
        </row>
        <row r="33">
          <cell r="A33" t="str">
            <v>Прима Дистрибьюшн ТОО</v>
          </cell>
          <cell r="B33">
            <v>2443713.42</v>
          </cell>
          <cell r="C33">
            <v>2732111.5</v>
          </cell>
          <cell r="D33">
            <v>288398.08000000002</v>
          </cell>
          <cell r="E33">
            <v>3692886.52</v>
          </cell>
        </row>
        <row r="34">
          <cell r="A34" t="str">
            <v>Прогресс Торг ТОО</v>
          </cell>
          <cell r="B34">
            <v>34050.300000000003</v>
          </cell>
          <cell r="C34">
            <v>39095</v>
          </cell>
          <cell r="D34">
            <v>5044.7</v>
          </cell>
          <cell r="E34">
            <v>155981.46</v>
          </cell>
        </row>
        <row r="35">
          <cell r="A35" t="str">
            <v xml:space="preserve">Сат-Сентрал Азия Трейдинг ТОО </v>
          </cell>
          <cell r="B35">
            <v>5923638.3300000001</v>
          </cell>
          <cell r="C35">
            <v>6265097</v>
          </cell>
          <cell r="D35">
            <v>341458.67</v>
          </cell>
          <cell r="E35">
            <v>7922978.6600000001</v>
          </cell>
        </row>
        <row r="36">
          <cell r="A36" t="str">
            <v>Табыс ТОО</v>
          </cell>
          <cell r="B36">
            <v>5493.3</v>
          </cell>
          <cell r="C36">
            <v>6040</v>
          </cell>
          <cell r="D36">
            <v>546.70000000000005</v>
          </cell>
          <cell r="E36">
            <v>6782.16</v>
          </cell>
        </row>
        <row r="37">
          <cell r="A37" t="str">
            <v xml:space="preserve">Токката ТОО </v>
          </cell>
          <cell r="B37">
            <v>13599.88</v>
          </cell>
          <cell r="C37">
            <v>16925</v>
          </cell>
          <cell r="D37">
            <v>3325.12</v>
          </cell>
          <cell r="E37">
            <v>20118.38</v>
          </cell>
        </row>
        <row r="38">
          <cell r="A38" t="str">
            <v>Хорека Фуд ТОО</v>
          </cell>
          <cell r="B38">
            <v>9324.2000000000007</v>
          </cell>
          <cell r="C38">
            <v>10160</v>
          </cell>
          <cell r="D38">
            <v>835.8</v>
          </cell>
          <cell r="E38">
            <v>12957.4</v>
          </cell>
        </row>
        <row r="39">
          <cell r="A39" t="str">
            <v>Хумана Казахстан ТОО</v>
          </cell>
          <cell r="B39">
            <v>767.94</v>
          </cell>
          <cell r="C39">
            <v>860</v>
          </cell>
          <cell r="D39">
            <v>92.06</v>
          </cell>
          <cell r="E39">
            <v>12875.88</v>
          </cell>
        </row>
      </sheetData>
      <sheetData sheetId="3">
        <row r="8">
          <cell r="A8" t="str">
            <v>Akerke Distribution Group ТОО</v>
          </cell>
          <cell r="B8">
            <v>96.03</v>
          </cell>
          <cell r="C8">
            <v>140</v>
          </cell>
          <cell r="D8">
            <v>43.97</v>
          </cell>
          <cell r="E8">
            <v>1926.42</v>
          </cell>
        </row>
        <row r="9">
          <cell r="A9" t="str">
            <v>Almatytrade ТОО</v>
          </cell>
          <cell r="B9">
            <v>55994.12</v>
          </cell>
          <cell r="C9">
            <v>61015</v>
          </cell>
          <cell r="D9">
            <v>5020.88</v>
          </cell>
          <cell r="E9">
            <v>32345.9</v>
          </cell>
        </row>
        <row r="10">
          <cell r="A10" t="str">
            <v>Apple City Distributors ТОО</v>
          </cell>
          <cell r="B10">
            <v>6094514.7599999998</v>
          </cell>
          <cell r="C10">
            <v>6265401.25</v>
          </cell>
          <cell r="D10">
            <v>170886.49</v>
          </cell>
          <cell r="E10">
            <v>7564298.7300000004</v>
          </cell>
        </row>
        <row r="11">
          <cell r="A11" t="str">
            <v>Baby Food KZ ТОО</v>
          </cell>
          <cell r="B11">
            <v>323471.98</v>
          </cell>
          <cell r="C11">
            <v>352925</v>
          </cell>
          <cell r="D11">
            <v>29453.02</v>
          </cell>
          <cell r="E11">
            <v>949279.59</v>
          </cell>
        </row>
        <row r="12">
          <cell r="A12" t="str">
            <v>Bеаuty Plus ТОО</v>
          </cell>
          <cell r="B12">
            <v>5109553.97</v>
          </cell>
          <cell r="C12">
            <v>6544875</v>
          </cell>
          <cell r="D12">
            <v>1435321.03</v>
          </cell>
          <cell r="E12">
            <v>5445814.04</v>
          </cell>
        </row>
        <row r="13">
          <cell r="A13" t="str">
            <v>Food-Group ТОО г.Караганда</v>
          </cell>
          <cell r="B13">
            <v>929779.91</v>
          </cell>
          <cell r="C13">
            <v>990210</v>
          </cell>
          <cell r="D13">
            <v>60430.09</v>
          </cell>
          <cell r="E13">
            <v>1493198.33</v>
          </cell>
        </row>
        <row r="14">
          <cell r="A14" t="str">
            <v>Future Trade Company ТОО</v>
          </cell>
          <cell r="B14">
            <v>1691</v>
          </cell>
          <cell r="C14">
            <v>1995</v>
          </cell>
          <cell r="D14">
            <v>304</v>
          </cell>
          <cell r="E14">
            <v>178</v>
          </cell>
        </row>
        <row r="15">
          <cell r="A15" t="str">
            <v>Green House Best ТОО</v>
          </cell>
          <cell r="B15">
            <v>335738.65</v>
          </cell>
          <cell r="C15">
            <v>387198.5</v>
          </cell>
          <cell r="D15">
            <v>51459.85</v>
          </cell>
          <cell r="E15">
            <v>1228398.52</v>
          </cell>
        </row>
        <row r="16">
          <cell r="A16" t="str">
            <v>Rad Distribution ТОО</v>
          </cell>
          <cell r="B16">
            <v>8144</v>
          </cell>
          <cell r="C16">
            <v>9310</v>
          </cell>
          <cell r="D16">
            <v>1166</v>
          </cell>
          <cell r="E16">
            <v>85250.07</v>
          </cell>
        </row>
        <row r="17">
          <cell r="A17" t="str">
            <v>SAKURA TRADE ИП</v>
          </cell>
          <cell r="B17">
            <v>394474.87</v>
          </cell>
          <cell r="C17">
            <v>484010</v>
          </cell>
          <cell r="D17">
            <v>89535.13</v>
          </cell>
          <cell r="E17">
            <v>398073.91</v>
          </cell>
        </row>
        <row r="18">
          <cell r="A18" t="str">
            <v>Snack Sauda ТОО</v>
          </cell>
          <cell r="B18">
            <v>493173.37</v>
          </cell>
          <cell r="C18">
            <v>542033</v>
          </cell>
          <cell r="D18">
            <v>48859.63</v>
          </cell>
          <cell r="E18">
            <v>343531.42</v>
          </cell>
        </row>
        <row r="19">
          <cell r="A19" t="str">
            <v>ААА Плюс ТОО</v>
          </cell>
          <cell r="B19">
            <v>2197445.34</v>
          </cell>
          <cell r="C19">
            <v>2329140</v>
          </cell>
          <cell r="D19">
            <v>131694.66</v>
          </cell>
          <cell r="E19">
            <v>3326819.72</v>
          </cell>
        </row>
        <row r="20">
          <cell r="A20" t="str">
            <v>Алма Комерц ЛТД ТОО</v>
          </cell>
          <cell r="B20">
            <v>105912.2</v>
          </cell>
          <cell r="C20">
            <v>108045</v>
          </cell>
          <cell r="D20">
            <v>2132.8000000000002</v>
          </cell>
          <cell r="E20">
            <v>130827.76</v>
          </cell>
        </row>
        <row r="21">
          <cell r="A21" t="str">
            <v>Алтын Алма Дистрибьюшн ТОО</v>
          </cell>
          <cell r="B21">
            <v>310277.46999999997</v>
          </cell>
          <cell r="C21">
            <v>348532.75</v>
          </cell>
          <cell r="D21">
            <v>38255.279999999999</v>
          </cell>
          <cell r="E21">
            <v>551446.87</v>
          </cell>
        </row>
        <row r="22">
          <cell r="A22" t="str">
            <v xml:space="preserve">Альянс Компани ТОО </v>
          </cell>
          <cell r="B22">
            <v>729953.27</v>
          </cell>
          <cell r="C22">
            <v>788223.5</v>
          </cell>
          <cell r="D22">
            <v>58270.23</v>
          </cell>
          <cell r="E22">
            <v>1044772.22</v>
          </cell>
        </row>
        <row r="23">
          <cell r="A23" t="str">
            <v>Аманат ТОО</v>
          </cell>
          <cell r="B23">
            <v>23309</v>
          </cell>
          <cell r="C23">
            <v>25200</v>
          </cell>
          <cell r="D23">
            <v>1891</v>
          </cell>
          <cell r="E23">
            <v>124452</v>
          </cell>
        </row>
        <row r="24">
          <cell r="A24" t="str">
            <v>Астана Элит Продукт</v>
          </cell>
          <cell r="B24">
            <v>2356043.9300000002</v>
          </cell>
          <cell r="C24">
            <v>2485338.75</v>
          </cell>
          <cell r="D24">
            <v>129294.82</v>
          </cell>
          <cell r="E24">
            <v>1792728.41</v>
          </cell>
        </row>
        <row r="25">
          <cell r="A25" t="str">
            <v xml:space="preserve">Атыгай Плюс ТОО </v>
          </cell>
          <cell r="B25">
            <v>365350.81</v>
          </cell>
          <cell r="C25">
            <v>402785</v>
          </cell>
          <cell r="D25">
            <v>37434.19</v>
          </cell>
          <cell r="E25">
            <v>366448.62</v>
          </cell>
        </row>
        <row r="26">
          <cell r="A26" t="str">
            <v>Бостан ТОО</v>
          </cell>
          <cell r="B26">
            <v>96967.63</v>
          </cell>
          <cell r="C26">
            <v>126443.5</v>
          </cell>
          <cell r="D26">
            <v>29475.87</v>
          </cell>
          <cell r="E26">
            <v>630360.1</v>
          </cell>
        </row>
        <row r="27">
          <cell r="A27" t="str">
            <v>Весна Trade ТОО</v>
          </cell>
          <cell r="B27">
            <v>16206.6</v>
          </cell>
          <cell r="C27">
            <v>21030</v>
          </cell>
          <cell r="D27">
            <v>4823.3999999999996</v>
          </cell>
          <cell r="E27">
            <v>27605.88</v>
          </cell>
        </row>
        <row r="28">
          <cell r="A28" t="str">
            <v xml:space="preserve">ИнтерБиКом ТОО </v>
          </cell>
          <cell r="B28">
            <v>2089417.47</v>
          </cell>
          <cell r="C28">
            <v>2190931.75</v>
          </cell>
          <cell r="D28">
            <v>101514.28</v>
          </cell>
          <cell r="E28">
            <v>1122144.6499999999</v>
          </cell>
        </row>
        <row r="29">
          <cell r="A29" t="str">
            <v>Космета-Азия СП ТОО#</v>
          </cell>
          <cell r="B29">
            <v>782294.38</v>
          </cell>
          <cell r="C29">
            <v>821614.75</v>
          </cell>
          <cell r="D29">
            <v>39320.370000000003</v>
          </cell>
          <cell r="E29">
            <v>668304.32999999996</v>
          </cell>
        </row>
        <row r="30">
          <cell r="A30" t="str">
            <v>Нико-Ник ТД ТОО</v>
          </cell>
          <cell r="B30">
            <v>91324.65</v>
          </cell>
          <cell r="C30">
            <v>100615</v>
          </cell>
          <cell r="D30">
            <v>9290.35</v>
          </cell>
          <cell r="E30">
            <v>140839.96</v>
          </cell>
        </row>
        <row r="31">
          <cell r="A31" t="str">
            <v>Олтри ТОО</v>
          </cell>
          <cell r="B31">
            <v>1331019.49</v>
          </cell>
          <cell r="C31">
            <v>1665160</v>
          </cell>
          <cell r="D31">
            <v>334140.51</v>
          </cell>
          <cell r="E31">
            <v>11198953.359999999</v>
          </cell>
        </row>
        <row r="32">
          <cell r="A32" t="str">
            <v>Партнер Актау Компани ТОО</v>
          </cell>
          <cell r="B32">
            <v>377771.46</v>
          </cell>
          <cell r="C32">
            <v>418165</v>
          </cell>
          <cell r="D32">
            <v>40393.54</v>
          </cell>
          <cell r="E32">
            <v>367835.85</v>
          </cell>
        </row>
        <row r="33">
          <cell r="A33" t="str">
            <v>Прима Дистрибьюшн ТОО</v>
          </cell>
          <cell r="B33">
            <v>2147663.0299999998</v>
          </cell>
          <cell r="C33">
            <v>2407630.75</v>
          </cell>
          <cell r="D33">
            <v>259967.72</v>
          </cell>
          <cell r="E33">
            <v>3354156.02</v>
          </cell>
        </row>
        <row r="34">
          <cell r="A34" t="str">
            <v>Прогресс Торг ТОО</v>
          </cell>
          <cell r="B34">
            <v>567528.53</v>
          </cell>
          <cell r="C34">
            <v>349945</v>
          </cell>
          <cell r="D34">
            <v>-217583.53</v>
          </cell>
          <cell r="E34">
            <v>454097.07</v>
          </cell>
        </row>
        <row r="35">
          <cell r="A35" t="str">
            <v xml:space="preserve">Сат-Сентрал Азия Трейдинг ТОО </v>
          </cell>
          <cell r="B35">
            <v>6306110.4100000001</v>
          </cell>
          <cell r="C35">
            <v>6609141.75</v>
          </cell>
          <cell r="D35">
            <v>303031.34000000003</v>
          </cell>
          <cell r="E35">
            <v>7645187.9299999997</v>
          </cell>
        </row>
        <row r="36">
          <cell r="A36" t="str">
            <v>Табыс ТОО</v>
          </cell>
          <cell r="B36">
            <v>7896.16</v>
          </cell>
          <cell r="C36">
            <v>8705</v>
          </cell>
          <cell r="D36">
            <v>808.84</v>
          </cell>
          <cell r="E36">
            <v>10912.97</v>
          </cell>
        </row>
        <row r="37">
          <cell r="A37" t="str">
            <v xml:space="preserve">Токката ТОО </v>
          </cell>
          <cell r="B37">
            <v>10892.58</v>
          </cell>
          <cell r="C37">
            <v>13160</v>
          </cell>
          <cell r="D37">
            <v>2267.42</v>
          </cell>
          <cell r="E37">
            <v>6655.8</v>
          </cell>
        </row>
        <row r="38">
          <cell r="A38" t="str">
            <v>Хорека Фуд ТОО</v>
          </cell>
          <cell r="B38">
            <v>5518.6</v>
          </cell>
          <cell r="C38">
            <v>5990</v>
          </cell>
          <cell r="D38">
            <v>471.4</v>
          </cell>
          <cell r="E38">
            <v>8446.7999999999993</v>
          </cell>
        </row>
        <row r="39">
          <cell r="A39" t="str">
            <v>Хумана Казахстан ТОО</v>
          </cell>
          <cell r="B39">
            <v>3925</v>
          </cell>
          <cell r="C39">
            <v>4230</v>
          </cell>
          <cell r="D39">
            <v>305</v>
          </cell>
          <cell r="E39">
            <v>8950.8799999999992</v>
          </cell>
        </row>
      </sheetData>
      <sheetData sheetId="4">
        <row r="8">
          <cell r="A8" t="str">
            <v>Akerke Distribution Group ТОО</v>
          </cell>
          <cell r="B8">
            <v>96.03</v>
          </cell>
          <cell r="C8">
            <v>140</v>
          </cell>
          <cell r="D8">
            <v>43.97</v>
          </cell>
          <cell r="E8">
            <v>1314.35</v>
          </cell>
        </row>
        <row r="9">
          <cell r="A9" t="str">
            <v>Almatytrade ТОО</v>
          </cell>
          <cell r="B9">
            <v>27780.29</v>
          </cell>
          <cell r="C9">
            <v>30159</v>
          </cell>
          <cell r="D9">
            <v>2378.71</v>
          </cell>
          <cell r="E9">
            <v>36321.370000000003</v>
          </cell>
        </row>
        <row r="10">
          <cell r="A10" t="str">
            <v>Apple City Distributors ТОО</v>
          </cell>
          <cell r="B10">
            <v>5338524.91</v>
          </cell>
          <cell r="C10">
            <v>5795435.25</v>
          </cell>
          <cell r="D10">
            <v>456910.34</v>
          </cell>
          <cell r="E10">
            <v>9196527.6899999995</v>
          </cell>
        </row>
        <row r="11">
          <cell r="A11" t="str">
            <v>Baby Food KZ ТОО</v>
          </cell>
          <cell r="B11">
            <v>295852.38</v>
          </cell>
          <cell r="C11">
            <v>320020</v>
          </cell>
          <cell r="D11">
            <v>24167.62</v>
          </cell>
          <cell r="E11">
            <v>917452.5</v>
          </cell>
        </row>
        <row r="12">
          <cell r="A12" t="str">
            <v>Bеаuty Plus ТОО</v>
          </cell>
          <cell r="B12">
            <v>4329332.5999999996</v>
          </cell>
          <cell r="C12">
            <v>5544755</v>
          </cell>
          <cell r="D12">
            <v>1215422.3999999999</v>
          </cell>
          <cell r="E12">
            <v>3330165.52</v>
          </cell>
        </row>
        <row r="13">
          <cell r="A13" t="str">
            <v>Food-Group ТОО г.Караганда</v>
          </cell>
          <cell r="B13">
            <v>857831.81</v>
          </cell>
          <cell r="C13">
            <v>923689</v>
          </cell>
          <cell r="D13">
            <v>65857.19</v>
          </cell>
          <cell r="E13">
            <v>1894848.66</v>
          </cell>
        </row>
        <row r="14">
          <cell r="A14" t="str">
            <v>Future Trade Company ТОО</v>
          </cell>
          <cell r="B14">
            <v>2403</v>
          </cell>
          <cell r="C14">
            <v>2835</v>
          </cell>
          <cell r="D14">
            <v>432</v>
          </cell>
          <cell r="E14">
            <v>5785</v>
          </cell>
        </row>
        <row r="15">
          <cell r="A15" t="str">
            <v>Green House Best ТОО</v>
          </cell>
          <cell r="B15">
            <v>284888.15999999997</v>
          </cell>
          <cell r="C15">
            <v>324813</v>
          </cell>
          <cell r="D15">
            <v>39924.839999999997</v>
          </cell>
          <cell r="E15">
            <v>1067822.78</v>
          </cell>
        </row>
        <row r="16">
          <cell r="A16" t="str">
            <v>Rad Distribution ТОО</v>
          </cell>
          <cell r="B16">
            <v>16516</v>
          </cell>
          <cell r="C16">
            <v>18650</v>
          </cell>
          <cell r="D16">
            <v>2134</v>
          </cell>
          <cell r="E16">
            <v>100114.07</v>
          </cell>
        </row>
        <row r="17">
          <cell r="A17" t="str">
            <v>SAKURA TRADE ИП</v>
          </cell>
          <cell r="B17">
            <v>93541.54</v>
          </cell>
          <cell r="C17">
            <v>111790</v>
          </cell>
          <cell r="D17">
            <v>18248.46</v>
          </cell>
          <cell r="E17">
            <v>303042.40000000002</v>
          </cell>
        </row>
        <row r="18">
          <cell r="A18" t="str">
            <v>Snack Sauda ТОО</v>
          </cell>
          <cell r="B18">
            <v>426013.33</v>
          </cell>
          <cell r="C18">
            <v>461926</v>
          </cell>
          <cell r="D18">
            <v>35912.67</v>
          </cell>
          <cell r="E18">
            <v>256306.69</v>
          </cell>
        </row>
        <row r="19">
          <cell r="A19" t="str">
            <v>ААА Плюс ТОО</v>
          </cell>
          <cell r="B19">
            <v>1817755.13</v>
          </cell>
          <cell r="C19">
            <v>1965327</v>
          </cell>
          <cell r="D19">
            <v>147571.87</v>
          </cell>
          <cell r="E19">
            <v>4345069.2</v>
          </cell>
        </row>
        <row r="20">
          <cell r="A20" t="str">
            <v>Алма Комерц ЛТД ТОО</v>
          </cell>
          <cell r="B20">
            <v>101108.43</v>
          </cell>
          <cell r="C20">
            <v>99008</v>
          </cell>
          <cell r="D20">
            <v>-2100.4299999999998</v>
          </cell>
          <cell r="E20">
            <v>98802.29</v>
          </cell>
        </row>
        <row r="21">
          <cell r="A21" t="str">
            <v>Алтын Алма Дистрибьюшн ТОО</v>
          </cell>
          <cell r="B21">
            <v>314742.87</v>
          </cell>
          <cell r="C21">
            <v>326372.25</v>
          </cell>
          <cell r="D21">
            <v>11629.38</v>
          </cell>
          <cell r="E21">
            <v>607219.35</v>
          </cell>
        </row>
        <row r="22">
          <cell r="A22" t="str">
            <v xml:space="preserve">Альянс Компани ТОО </v>
          </cell>
          <cell r="B22">
            <v>587007.76</v>
          </cell>
          <cell r="C22">
            <v>635555.5</v>
          </cell>
          <cell r="D22">
            <v>48547.74</v>
          </cell>
          <cell r="E22">
            <v>1249632.77</v>
          </cell>
        </row>
        <row r="23">
          <cell r="A23" t="str">
            <v>Аманат ТОО</v>
          </cell>
          <cell r="B23">
            <v>57523</v>
          </cell>
          <cell r="C23">
            <v>62080</v>
          </cell>
          <cell r="D23">
            <v>4557</v>
          </cell>
          <cell r="E23">
            <v>894473</v>
          </cell>
        </row>
        <row r="24">
          <cell r="A24" t="str">
            <v>Астана Элит Продукт</v>
          </cell>
          <cell r="B24">
            <v>1331357.77</v>
          </cell>
          <cell r="C24">
            <v>1416038.75</v>
          </cell>
          <cell r="D24">
            <v>84680.98</v>
          </cell>
          <cell r="E24">
            <v>1376011.05</v>
          </cell>
        </row>
        <row r="25">
          <cell r="A25" t="str">
            <v xml:space="preserve">Атыгай Плюс ТОО </v>
          </cell>
          <cell r="B25">
            <v>327580.93</v>
          </cell>
          <cell r="C25">
            <v>360770</v>
          </cell>
          <cell r="D25">
            <v>33189.07</v>
          </cell>
          <cell r="E25">
            <v>368501.69</v>
          </cell>
        </row>
        <row r="26">
          <cell r="A26" t="str">
            <v>Бостан ТОО</v>
          </cell>
          <cell r="B26">
            <v>43196.45</v>
          </cell>
          <cell r="C26">
            <v>54963</v>
          </cell>
          <cell r="D26">
            <v>11766.55</v>
          </cell>
          <cell r="E26">
            <v>589692.24</v>
          </cell>
        </row>
        <row r="27">
          <cell r="A27" t="str">
            <v>Весна Trade ТОО</v>
          </cell>
          <cell r="B27">
            <v>12093.25</v>
          </cell>
          <cell r="C27">
            <v>15700</v>
          </cell>
          <cell r="D27">
            <v>3606.75</v>
          </cell>
          <cell r="E27">
            <v>24851.02</v>
          </cell>
        </row>
        <row r="28">
          <cell r="A28" t="str">
            <v xml:space="preserve">ИнтерБиКом ТОО </v>
          </cell>
          <cell r="B28">
            <v>1082890.8600000001</v>
          </cell>
          <cell r="C28">
            <v>1146965.5</v>
          </cell>
          <cell r="D28">
            <v>64074.64</v>
          </cell>
          <cell r="E28">
            <v>996246.88</v>
          </cell>
        </row>
        <row r="29">
          <cell r="A29" t="str">
            <v>Космета-Азия СП ТОО#</v>
          </cell>
          <cell r="B29">
            <v>543562.99</v>
          </cell>
          <cell r="C29">
            <v>588640.75</v>
          </cell>
          <cell r="D29">
            <v>45077.760000000002</v>
          </cell>
          <cell r="E29">
            <v>472226.74</v>
          </cell>
        </row>
        <row r="30">
          <cell r="A30" t="str">
            <v>Нико-Ник ТД ТОО</v>
          </cell>
          <cell r="B30">
            <v>78137.399999999994</v>
          </cell>
          <cell r="C30">
            <v>86395</v>
          </cell>
          <cell r="D30">
            <v>8257.6</v>
          </cell>
          <cell r="E30">
            <v>133704.89000000001</v>
          </cell>
        </row>
        <row r="31">
          <cell r="A31" t="str">
            <v>Олтри ТОО</v>
          </cell>
          <cell r="B31">
            <v>1331494.1499999999</v>
          </cell>
          <cell r="C31">
            <v>1665270</v>
          </cell>
          <cell r="D31">
            <v>333775.84999999998</v>
          </cell>
          <cell r="E31">
            <v>9888960.9299999997</v>
          </cell>
        </row>
        <row r="32">
          <cell r="A32" t="str">
            <v>Партнер Актау Компани ТОО</v>
          </cell>
          <cell r="B32">
            <v>380111.1</v>
          </cell>
          <cell r="C32">
            <v>419715</v>
          </cell>
          <cell r="D32">
            <v>39603.9</v>
          </cell>
          <cell r="E32">
            <v>327553.08</v>
          </cell>
        </row>
        <row r="33">
          <cell r="A33" t="str">
            <v>Прима Дистрибьюшн ТОО</v>
          </cell>
          <cell r="B33">
            <v>2047628.26</v>
          </cell>
          <cell r="C33">
            <v>2281043</v>
          </cell>
          <cell r="D33">
            <v>233414.74</v>
          </cell>
          <cell r="E33">
            <v>2282643.65</v>
          </cell>
        </row>
        <row r="34">
          <cell r="A34" t="str">
            <v>Прогресс Торг ТОО</v>
          </cell>
          <cell r="B34">
            <v>258364.08</v>
          </cell>
          <cell r="C34">
            <v>228694</v>
          </cell>
          <cell r="D34">
            <v>-29670.080000000002</v>
          </cell>
          <cell r="E34">
            <v>359874.11</v>
          </cell>
        </row>
        <row r="35">
          <cell r="A35" t="str">
            <v xml:space="preserve">Сат-Сентрал Азия Трейдинг ТОО </v>
          </cell>
          <cell r="B35">
            <v>5818655.8200000003</v>
          </cell>
          <cell r="C35">
            <v>6018198.75</v>
          </cell>
          <cell r="D35">
            <v>199542.93</v>
          </cell>
          <cell r="E35">
            <v>6592329.3399999999</v>
          </cell>
        </row>
        <row r="36">
          <cell r="A36" t="str">
            <v>Табыс ТОО</v>
          </cell>
          <cell r="B36">
            <v>4754.99</v>
          </cell>
          <cell r="C36">
            <v>5235</v>
          </cell>
          <cell r="D36">
            <v>480.01</v>
          </cell>
          <cell r="E36">
            <v>4886</v>
          </cell>
        </row>
        <row r="37">
          <cell r="A37" t="str">
            <v xml:space="preserve">Токката ТОО </v>
          </cell>
          <cell r="B37">
            <v>2859.86</v>
          </cell>
          <cell r="C37">
            <v>4035</v>
          </cell>
          <cell r="D37">
            <v>1175.1400000000001</v>
          </cell>
          <cell r="E37">
            <v>7877.59</v>
          </cell>
        </row>
        <row r="38">
          <cell r="A38" t="str">
            <v>Хорека Фуд ТОО</v>
          </cell>
          <cell r="B38">
            <v>3344</v>
          </cell>
          <cell r="C38">
            <v>3685</v>
          </cell>
          <cell r="D38">
            <v>341</v>
          </cell>
          <cell r="E38">
            <v>1549.8</v>
          </cell>
        </row>
        <row r="39">
          <cell r="A39" t="str">
            <v>Хумана Казахстан ТОО</v>
          </cell>
          <cell r="B39">
            <v>230</v>
          </cell>
          <cell r="C39">
            <v>250</v>
          </cell>
          <cell r="D39">
            <v>20</v>
          </cell>
          <cell r="E39">
            <v>7650.88</v>
          </cell>
        </row>
      </sheetData>
      <sheetData sheetId="5">
        <row r="8">
          <cell r="A8" t="str">
            <v>Akerke Distribution Group ТОО</v>
          </cell>
          <cell r="B8">
            <v>0</v>
          </cell>
          <cell r="C8">
            <v>0</v>
          </cell>
          <cell r="D8">
            <v>0</v>
          </cell>
          <cell r="E8">
            <v>1830.39</v>
          </cell>
        </row>
        <row r="9">
          <cell r="A9" t="str">
            <v>Almatytrade ТОО</v>
          </cell>
          <cell r="B9">
            <v>35203.42</v>
          </cell>
          <cell r="C9">
            <v>38730</v>
          </cell>
          <cell r="D9">
            <v>3526.58</v>
          </cell>
          <cell r="E9">
            <v>56660.24</v>
          </cell>
        </row>
        <row r="10">
          <cell r="A10" t="str">
            <v>Apple City Distributors ТОО</v>
          </cell>
          <cell r="B10">
            <v>6719218.9199999999</v>
          </cell>
          <cell r="C10">
            <v>6438810.7000000002</v>
          </cell>
          <cell r="D10">
            <v>-280408.21999999997</v>
          </cell>
          <cell r="E10">
            <v>6897963.96</v>
          </cell>
        </row>
        <row r="11">
          <cell r="A11" t="str">
            <v>Baby Food KZ ТОО</v>
          </cell>
          <cell r="B11">
            <v>346453.27</v>
          </cell>
          <cell r="C11">
            <v>375370</v>
          </cell>
          <cell r="D11">
            <v>28916.73</v>
          </cell>
          <cell r="E11">
            <v>810612.67</v>
          </cell>
        </row>
        <row r="12">
          <cell r="A12" t="str">
            <v>Bеаuty Plus ТОО</v>
          </cell>
          <cell r="B12">
            <v>5056323.92</v>
          </cell>
          <cell r="C12">
            <v>6192380</v>
          </cell>
          <cell r="D12">
            <v>1136056.08</v>
          </cell>
          <cell r="E12">
            <v>3075972.64</v>
          </cell>
        </row>
        <row r="13">
          <cell r="A13" t="str">
            <v>Food-Group ТОО г.Караганда</v>
          </cell>
          <cell r="B13">
            <v>1163320.92</v>
          </cell>
          <cell r="C13">
            <v>1168490.5</v>
          </cell>
          <cell r="D13">
            <v>5169.58</v>
          </cell>
          <cell r="E13">
            <v>1288755.46</v>
          </cell>
        </row>
        <row r="14">
          <cell r="A14" t="str">
            <v>Future Trade Company ТОО</v>
          </cell>
          <cell r="B14">
            <v>3649</v>
          </cell>
          <cell r="C14">
            <v>4305</v>
          </cell>
          <cell r="D14">
            <v>656</v>
          </cell>
          <cell r="E14">
            <v>1869</v>
          </cell>
        </row>
        <row r="15">
          <cell r="A15" t="str">
            <v>Green House Best ТОО</v>
          </cell>
          <cell r="B15">
            <v>227000.32000000001</v>
          </cell>
          <cell r="C15">
            <v>258404</v>
          </cell>
          <cell r="D15">
            <v>31403.68</v>
          </cell>
          <cell r="E15">
            <v>877593</v>
          </cell>
        </row>
        <row r="16">
          <cell r="A16" t="str">
            <v>Rad Distribution ТОО</v>
          </cell>
          <cell r="B16">
            <v>12903</v>
          </cell>
          <cell r="C16">
            <v>14165</v>
          </cell>
          <cell r="D16">
            <v>1262</v>
          </cell>
          <cell r="E16">
            <v>87010.07</v>
          </cell>
        </row>
        <row r="17">
          <cell r="A17" t="str">
            <v>SAKURA TRADE ИП</v>
          </cell>
          <cell r="B17">
            <v>50937.96</v>
          </cell>
          <cell r="C17">
            <v>60920</v>
          </cell>
          <cell r="D17">
            <v>9982.0400000000009</v>
          </cell>
          <cell r="E17">
            <v>257337.53</v>
          </cell>
        </row>
        <row r="18">
          <cell r="A18" t="str">
            <v>Snack Sauda ТОО</v>
          </cell>
          <cell r="B18">
            <v>338680.32000000001</v>
          </cell>
          <cell r="C18">
            <v>347090</v>
          </cell>
          <cell r="D18">
            <v>35409.68</v>
          </cell>
          <cell r="E18">
            <v>195236.25</v>
          </cell>
        </row>
        <row r="19">
          <cell r="A19" t="str">
            <v>ААА Плюс ТОО</v>
          </cell>
          <cell r="B19">
            <v>2064420.84</v>
          </cell>
          <cell r="C19">
            <v>2193897</v>
          </cell>
          <cell r="D19">
            <v>129476.16</v>
          </cell>
          <cell r="E19">
            <v>3278362.84</v>
          </cell>
        </row>
        <row r="20">
          <cell r="A20" t="str">
            <v>Алма Комерц ЛТД ТОО</v>
          </cell>
          <cell r="B20">
            <v>61317.82</v>
          </cell>
          <cell r="C20">
            <v>68388</v>
          </cell>
          <cell r="D20">
            <v>7070.18</v>
          </cell>
          <cell r="E20">
            <v>104315.37</v>
          </cell>
        </row>
        <row r="21">
          <cell r="A21" t="str">
            <v>Алтын Алма Дистрибьюшн ТОО</v>
          </cell>
          <cell r="B21">
            <v>283277.62</v>
          </cell>
          <cell r="C21">
            <v>314168.75</v>
          </cell>
          <cell r="D21">
            <v>30891.13</v>
          </cell>
          <cell r="E21">
            <v>663116.16</v>
          </cell>
        </row>
        <row r="22">
          <cell r="A22" t="str">
            <v xml:space="preserve">Альянс Компани ТОО </v>
          </cell>
          <cell r="B22">
            <v>592994.25</v>
          </cell>
          <cell r="C22">
            <v>651657</v>
          </cell>
          <cell r="D22">
            <v>58662.75</v>
          </cell>
          <cell r="E22">
            <v>1069651.6399999999</v>
          </cell>
        </row>
        <row r="23">
          <cell r="A23" t="str">
            <v>Аманат ТОО</v>
          </cell>
          <cell r="B23">
            <v>282481</v>
          </cell>
          <cell r="C23">
            <v>305925</v>
          </cell>
          <cell r="D23">
            <v>23444</v>
          </cell>
          <cell r="E23">
            <v>908226</v>
          </cell>
        </row>
        <row r="24">
          <cell r="A24" t="str">
            <v>Астана Элит Продукт</v>
          </cell>
          <cell r="B24">
            <v>1372915.55</v>
          </cell>
          <cell r="C24">
            <v>1471740</v>
          </cell>
          <cell r="D24">
            <v>98824.45</v>
          </cell>
          <cell r="E24">
            <v>1688383.18</v>
          </cell>
        </row>
        <row r="25">
          <cell r="A25" t="str">
            <v xml:space="preserve">Атыгай Плюс ТОО </v>
          </cell>
          <cell r="B25">
            <v>388669.77</v>
          </cell>
          <cell r="C25">
            <v>429060</v>
          </cell>
          <cell r="D25">
            <v>40390.230000000003</v>
          </cell>
          <cell r="E25">
            <v>279676.15000000002</v>
          </cell>
        </row>
        <row r="26">
          <cell r="A26" t="str">
            <v>Бостан ТОО</v>
          </cell>
          <cell r="B26">
            <v>10154.040000000001</v>
          </cell>
          <cell r="C26">
            <v>13195</v>
          </cell>
          <cell r="D26">
            <v>3040.96</v>
          </cell>
          <cell r="E26">
            <v>85136.69</v>
          </cell>
        </row>
        <row r="27">
          <cell r="A27" t="str">
            <v>Бостан ТОО г.Караганда</v>
          </cell>
          <cell r="B27">
            <v>4205.9799999999996</v>
          </cell>
          <cell r="C27">
            <v>5014</v>
          </cell>
          <cell r="D27">
            <v>808.02</v>
          </cell>
          <cell r="E27">
            <v>80456.800000000003</v>
          </cell>
        </row>
        <row r="28">
          <cell r="A28" t="str">
            <v>Бостан ТОО Филиал в г.Павлодар</v>
          </cell>
          <cell r="B28">
            <v>16461.64</v>
          </cell>
          <cell r="C28">
            <v>22025</v>
          </cell>
          <cell r="D28">
            <v>5563.36</v>
          </cell>
          <cell r="E28">
            <v>391813.85</v>
          </cell>
        </row>
        <row r="29">
          <cell r="A29" t="str">
            <v>Весна Trade ТОО</v>
          </cell>
          <cell r="B29">
            <v>12588.93</v>
          </cell>
          <cell r="C29">
            <v>15960</v>
          </cell>
          <cell r="D29">
            <v>3371.07</v>
          </cell>
          <cell r="E29">
            <v>18043.54</v>
          </cell>
        </row>
        <row r="30">
          <cell r="A30" t="str">
            <v xml:space="preserve">ИнтерБиКом ТОО </v>
          </cell>
          <cell r="B30">
            <v>1516249.35</v>
          </cell>
          <cell r="C30">
            <v>1623418</v>
          </cell>
          <cell r="D30">
            <v>107168.65</v>
          </cell>
          <cell r="E30">
            <v>1232189.6399999999</v>
          </cell>
        </row>
        <row r="31">
          <cell r="A31" t="str">
            <v>Космета-Азия СП ТОО#</v>
          </cell>
          <cell r="B31">
            <v>926883.72</v>
          </cell>
          <cell r="C31">
            <v>992900.5</v>
          </cell>
          <cell r="D31">
            <v>66016.78</v>
          </cell>
          <cell r="E31">
            <v>914179.46</v>
          </cell>
        </row>
        <row r="32">
          <cell r="A32" t="str">
            <v>Нико-Ник ТД ТОО</v>
          </cell>
          <cell r="B32">
            <v>116345.77</v>
          </cell>
          <cell r="C32">
            <v>128465</v>
          </cell>
          <cell r="D32">
            <v>12119.23</v>
          </cell>
          <cell r="E32">
            <v>110746.66</v>
          </cell>
        </row>
        <row r="33">
          <cell r="A33" t="str">
            <v>Олтри ТОО</v>
          </cell>
          <cell r="B33">
            <v>1377793.22</v>
          </cell>
          <cell r="C33">
            <v>1725820</v>
          </cell>
          <cell r="D33">
            <v>348026.78</v>
          </cell>
          <cell r="E33">
            <v>8477758.1099999994</v>
          </cell>
        </row>
        <row r="34">
          <cell r="A34" t="str">
            <v>Партнер Актау Компани ТОО</v>
          </cell>
          <cell r="B34">
            <v>434969.42</v>
          </cell>
          <cell r="C34">
            <v>481455</v>
          </cell>
          <cell r="D34">
            <v>46485.58</v>
          </cell>
          <cell r="E34">
            <v>274457.48</v>
          </cell>
        </row>
        <row r="35">
          <cell r="A35" t="str">
            <v>Прима Дистрибьюшн ТОО</v>
          </cell>
          <cell r="B35">
            <v>1001681.95</v>
          </cell>
          <cell r="C35">
            <v>1105276.25</v>
          </cell>
          <cell r="D35">
            <v>103594.3</v>
          </cell>
          <cell r="E35">
            <v>2255802.34</v>
          </cell>
        </row>
        <row r="36">
          <cell r="A36" t="str">
            <v>Прогресс Торг ТОО</v>
          </cell>
          <cell r="B36">
            <v>173686.27</v>
          </cell>
          <cell r="C36">
            <v>167395</v>
          </cell>
          <cell r="D36">
            <v>-6291.27</v>
          </cell>
          <cell r="E36">
            <v>439190.2</v>
          </cell>
        </row>
        <row r="37">
          <cell r="A37" t="str">
            <v xml:space="preserve">Сат-Сентрал Азия Трейдинг ТОО </v>
          </cell>
          <cell r="B37">
            <v>5196373.41</v>
          </cell>
          <cell r="C37">
            <v>5350412.75</v>
          </cell>
          <cell r="D37">
            <v>154039.34</v>
          </cell>
          <cell r="E37">
            <v>6267611.3799999999</v>
          </cell>
        </row>
        <row r="38">
          <cell r="A38" t="str">
            <v>Табыс ТОО</v>
          </cell>
          <cell r="B38">
            <v>7097</v>
          </cell>
          <cell r="C38">
            <v>7910</v>
          </cell>
          <cell r="D38">
            <v>813</v>
          </cell>
          <cell r="E38">
            <v>2494</v>
          </cell>
        </row>
        <row r="39">
          <cell r="A39" t="str">
            <v xml:space="preserve">Токката ТОО </v>
          </cell>
          <cell r="B39">
            <v>1934.09</v>
          </cell>
          <cell r="C39">
            <v>2945</v>
          </cell>
          <cell r="D39">
            <v>1010.91</v>
          </cell>
          <cell r="E39">
            <v>5497.63</v>
          </cell>
        </row>
        <row r="40">
          <cell r="A40" t="str">
            <v>Хорека Фуд ТОО</v>
          </cell>
          <cell r="B40">
            <v>126</v>
          </cell>
          <cell r="C40">
            <v>135</v>
          </cell>
          <cell r="D40">
            <v>9</v>
          </cell>
          <cell r="E40">
            <v>0</v>
          </cell>
        </row>
        <row r="41">
          <cell r="A41" t="str">
            <v>Хумана Казахстан ТОО</v>
          </cell>
          <cell r="B41">
            <v>392.94</v>
          </cell>
          <cell r="C41">
            <v>450</v>
          </cell>
          <cell r="D41">
            <v>57.06</v>
          </cell>
          <cell r="E41">
            <v>7257.94</v>
          </cell>
        </row>
      </sheetData>
      <sheetData sheetId="6">
        <row r="8">
          <cell r="A8" t="str">
            <v>Akerke Distribution Group ТОО</v>
          </cell>
          <cell r="B8">
            <v>96.03</v>
          </cell>
          <cell r="C8">
            <v>140</v>
          </cell>
          <cell r="D8">
            <v>43.97</v>
          </cell>
          <cell r="E8">
            <v>1218.32</v>
          </cell>
        </row>
        <row r="9">
          <cell r="A9" t="str">
            <v>Almatytrade ТОО</v>
          </cell>
          <cell r="B9">
            <v>39641.71</v>
          </cell>
          <cell r="C9">
            <v>43695</v>
          </cell>
          <cell r="D9">
            <v>4053.29</v>
          </cell>
          <cell r="E9">
            <v>46954.07</v>
          </cell>
        </row>
        <row r="10">
          <cell r="A10" t="str">
            <v>Apple City Distributors ТОО</v>
          </cell>
          <cell r="B10">
            <v>4155812.53</v>
          </cell>
          <cell r="C10">
            <v>4182374.75</v>
          </cell>
          <cell r="D10">
            <v>26562.22</v>
          </cell>
          <cell r="E10">
            <v>7125517.9199999999</v>
          </cell>
        </row>
        <row r="11">
          <cell r="A11" t="str">
            <v>Baby Food KZ ТОО</v>
          </cell>
          <cell r="B11">
            <v>301355.49</v>
          </cell>
          <cell r="C11">
            <v>326945</v>
          </cell>
          <cell r="D11">
            <v>25589.51</v>
          </cell>
          <cell r="E11">
            <v>794632.96</v>
          </cell>
        </row>
        <row r="12">
          <cell r="A12" t="str">
            <v>Beauty trade Kazahstan ТОО</v>
          </cell>
          <cell r="B12">
            <v>183824</v>
          </cell>
          <cell r="C12">
            <v>232620</v>
          </cell>
          <cell r="D12">
            <v>48796</v>
          </cell>
          <cell r="E12">
            <v>644985.76</v>
          </cell>
        </row>
        <row r="13">
          <cell r="A13" t="str">
            <v>Bеаuty Plus ТОО</v>
          </cell>
          <cell r="B13">
            <v>2946383.19</v>
          </cell>
          <cell r="C13">
            <v>3740886</v>
          </cell>
          <cell r="D13">
            <v>794502.81</v>
          </cell>
          <cell r="E13">
            <v>3394084.9</v>
          </cell>
        </row>
        <row r="14">
          <cell r="A14" t="str">
            <v>Food-Group ТОО г.Караганда</v>
          </cell>
          <cell r="B14">
            <v>749833.95</v>
          </cell>
          <cell r="C14">
            <v>809637.5</v>
          </cell>
          <cell r="D14">
            <v>59803.55</v>
          </cell>
          <cell r="E14">
            <v>1804530.1</v>
          </cell>
        </row>
        <row r="15">
          <cell r="A15" t="str">
            <v>Future Trade Company ТОО</v>
          </cell>
          <cell r="B15">
            <v>1068</v>
          </cell>
          <cell r="C15">
            <v>1260</v>
          </cell>
          <cell r="D15">
            <v>192</v>
          </cell>
          <cell r="E15">
            <v>445</v>
          </cell>
        </row>
        <row r="16">
          <cell r="A16" t="str">
            <v>Green House Best ТОО</v>
          </cell>
          <cell r="B16">
            <v>212886.79</v>
          </cell>
          <cell r="C16">
            <v>244430</v>
          </cell>
          <cell r="D16">
            <v>31543.21</v>
          </cell>
          <cell r="E16">
            <v>788645.36</v>
          </cell>
        </row>
        <row r="17">
          <cell r="A17" t="str">
            <v>Rad Distribution ТОО</v>
          </cell>
          <cell r="B17">
            <v>13771.73</v>
          </cell>
          <cell r="C17">
            <v>15860</v>
          </cell>
          <cell r="D17">
            <v>2088.27</v>
          </cell>
          <cell r="E17">
            <v>74153.34</v>
          </cell>
        </row>
        <row r="18">
          <cell r="A18" t="str">
            <v>SAKURA TRADE ИП</v>
          </cell>
          <cell r="B18">
            <v>20417.95</v>
          </cell>
          <cell r="C18">
            <v>23400</v>
          </cell>
          <cell r="D18">
            <v>2982.05</v>
          </cell>
          <cell r="E18">
            <v>236919.6</v>
          </cell>
        </row>
        <row r="19">
          <cell r="A19" t="str">
            <v>Snack Sauda ТОО</v>
          </cell>
          <cell r="B19">
            <v>121738.96</v>
          </cell>
          <cell r="C19">
            <v>133595</v>
          </cell>
          <cell r="D19">
            <v>11856.04</v>
          </cell>
          <cell r="E19">
            <v>112563.95</v>
          </cell>
        </row>
        <row r="20">
          <cell r="A20" t="str">
            <v>ААА Плюс ТОО</v>
          </cell>
          <cell r="B20">
            <v>1712706.16</v>
          </cell>
          <cell r="C20">
            <v>1813153.5</v>
          </cell>
          <cell r="D20">
            <v>100447.34</v>
          </cell>
          <cell r="E20">
            <v>4269438.82</v>
          </cell>
        </row>
        <row r="21">
          <cell r="A21" t="str">
            <v>Алма Комерц ЛТД ТОО</v>
          </cell>
          <cell r="B21">
            <v>56168.69</v>
          </cell>
          <cell r="C21">
            <v>62695</v>
          </cell>
          <cell r="D21">
            <v>6526.31</v>
          </cell>
          <cell r="E21">
            <v>155102.73000000001</v>
          </cell>
        </row>
        <row r="22">
          <cell r="A22" t="str">
            <v>Алтын Алма Дистрибьюшн ТОО</v>
          </cell>
          <cell r="B22">
            <v>235292.85</v>
          </cell>
          <cell r="C22">
            <v>256377.5</v>
          </cell>
          <cell r="D22">
            <v>21084.65</v>
          </cell>
          <cell r="E22">
            <v>651534.81000000006</v>
          </cell>
        </row>
        <row r="23">
          <cell r="A23" t="str">
            <v xml:space="preserve">Альянс Компани ТОО </v>
          </cell>
          <cell r="B23">
            <v>563457.32999999996</v>
          </cell>
          <cell r="C23">
            <v>610161.75</v>
          </cell>
          <cell r="D23">
            <v>46704.42</v>
          </cell>
          <cell r="E23">
            <v>1323941.19</v>
          </cell>
        </row>
        <row r="24">
          <cell r="A24" t="str">
            <v>Аманат ТОО</v>
          </cell>
          <cell r="B24">
            <v>323178</v>
          </cell>
          <cell r="C24">
            <v>352340</v>
          </cell>
          <cell r="D24">
            <v>29162</v>
          </cell>
          <cell r="E24">
            <v>821136</v>
          </cell>
        </row>
        <row r="25">
          <cell r="A25" t="str">
            <v>Астана Элит Продукт</v>
          </cell>
          <cell r="B25">
            <v>1256382.2</v>
          </cell>
          <cell r="C25">
            <v>1346290.5</v>
          </cell>
          <cell r="D25">
            <v>89908.3</v>
          </cell>
          <cell r="E25">
            <v>2123109.17</v>
          </cell>
        </row>
        <row r="26">
          <cell r="A26" t="str">
            <v xml:space="preserve">Атыгай Плюс ТОО </v>
          </cell>
          <cell r="B26">
            <v>308665.24</v>
          </cell>
          <cell r="C26">
            <v>340565</v>
          </cell>
          <cell r="D26">
            <v>31899.759999999998</v>
          </cell>
          <cell r="E26">
            <v>406370.33</v>
          </cell>
        </row>
        <row r="27">
          <cell r="A27" t="str">
            <v>Бостан ТОО</v>
          </cell>
          <cell r="B27">
            <v>33521.870000000003</v>
          </cell>
          <cell r="C27">
            <v>43964.5</v>
          </cell>
          <cell r="D27">
            <v>10442.629999999999</v>
          </cell>
          <cell r="E27">
            <v>535540.47999999998</v>
          </cell>
        </row>
        <row r="28">
          <cell r="A28" t="str">
            <v>Весна Trade ТОО</v>
          </cell>
          <cell r="B28">
            <v>2694.72</v>
          </cell>
          <cell r="C28">
            <v>3430</v>
          </cell>
          <cell r="D28">
            <v>735.28</v>
          </cell>
          <cell r="E28">
            <v>15266.95</v>
          </cell>
        </row>
        <row r="29">
          <cell r="A29" t="str">
            <v xml:space="preserve">ИнтерБиКом ТОО </v>
          </cell>
          <cell r="B29">
            <v>1388235.26</v>
          </cell>
          <cell r="C29">
            <v>1495198.5</v>
          </cell>
          <cell r="D29">
            <v>106963.24</v>
          </cell>
          <cell r="E29">
            <v>1179905.54</v>
          </cell>
        </row>
        <row r="30">
          <cell r="A30" t="str">
            <v>Космета-Азия СП ТОО#</v>
          </cell>
          <cell r="B30">
            <v>1041832.89</v>
          </cell>
          <cell r="C30">
            <v>1095415</v>
          </cell>
          <cell r="D30">
            <v>53582.11</v>
          </cell>
          <cell r="E30">
            <v>807577.81</v>
          </cell>
        </row>
        <row r="31">
          <cell r="A31" t="str">
            <v>Нико-Ник ТД ТОО</v>
          </cell>
          <cell r="B31">
            <v>110359.74</v>
          </cell>
          <cell r="C31">
            <v>122180</v>
          </cell>
          <cell r="D31">
            <v>11820.26</v>
          </cell>
          <cell r="E31">
            <v>148507.01</v>
          </cell>
        </row>
        <row r="32">
          <cell r="A32" t="str">
            <v>Олтри ТОО</v>
          </cell>
          <cell r="B32">
            <v>1009020.31</v>
          </cell>
          <cell r="C32">
            <v>1266854</v>
          </cell>
          <cell r="D32">
            <v>257833.69</v>
          </cell>
          <cell r="E32">
            <v>10098582.119999999</v>
          </cell>
        </row>
        <row r="33">
          <cell r="A33" t="str">
            <v>Партнер Актау Компани ТОО</v>
          </cell>
          <cell r="B33">
            <v>387558.07</v>
          </cell>
          <cell r="C33">
            <v>429645</v>
          </cell>
          <cell r="D33">
            <v>42086.93</v>
          </cell>
          <cell r="E33">
            <v>471910.44</v>
          </cell>
        </row>
        <row r="34">
          <cell r="A34" t="str">
            <v>Прима Дистрибьюшн ТОО</v>
          </cell>
          <cell r="B34">
            <v>736086.26</v>
          </cell>
          <cell r="C34">
            <v>802222</v>
          </cell>
          <cell r="D34">
            <v>66135.740000000005</v>
          </cell>
          <cell r="E34">
            <v>2132890.37</v>
          </cell>
        </row>
        <row r="35">
          <cell r="A35" t="str">
            <v>Прогресс Торг ТОО</v>
          </cell>
          <cell r="B35">
            <v>109356.01</v>
          </cell>
          <cell r="C35">
            <v>125655</v>
          </cell>
          <cell r="D35">
            <v>16298.99</v>
          </cell>
          <cell r="E35">
            <v>327410.13</v>
          </cell>
        </row>
        <row r="36">
          <cell r="A36" t="str">
            <v xml:space="preserve">Сат-Сентрал Азия Трейдинг ТОО </v>
          </cell>
          <cell r="B36">
            <v>3866452.72</v>
          </cell>
          <cell r="C36">
            <v>4029597.75</v>
          </cell>
          <cell r="D36">
            <v>163145.03</v>
          </cell>
          <cell r="E36">
            <v>5673080.4500000002</v>
          </cell>
        </row>
        <row r="37">
          <cell r="A37" t="str">
            <v>Табыс ТОО</v>
          </cell>
          <cell r="B37">
            <v>4730</v>
          </cell>
          <cell r="C37">
            <v>5240</v>
          </cell>
          <cell r="D37">
            <v>510</v>
          </cell>
          <cell r="E37">
            <v>4505</v>
          </cell>
        </row>
        <row r="38">
          <cell r="A38" t="str">
            <v xml:space="preserve">Токката ТОО </v>
          </cell>
          <cell r="B38">
            <v>3119.48</v>
          </cell>
          <cell r="C38">
            <v>4750</v>
          </cell>
          <cell r="D38">
            <v>1630.52</v>
          </cell>
          <cell r="E38">
            <v>2404.7800000000002</v>
          </cell>
        </row>
        <row r="39">
          <cell r="A39" t="str">
            <v>Хумана Казахстан ТОО</v>
          </cell>
          <cell r="B39">
            <v>0</v>
          </cell>
          <cell r="C39">
            <v>0</v>
          </cell>
          <cell r="D39">
            <v>0</v>
          </cell>
          <cell r="E39">
            <v>7257.94</v>
          </cell>
        </row>
      </sheetData>
      <sheetData sheetId="7">
        <row r="2">
          <cell r="J2">
            <v>55476</v>
          </cell>
          <cell r="R2">
            <v>18610.638800000001</v>
          </cell>
          <cell r="AA2">
            <v>7001.64</v>
          </cell>
        </row>
        <row r="3">
          <cell r="J3">
            <v>136627.55600000001</v>
          </cell>
          <cell r="R3">
            <v>162627.85500000001</v>
          </cell>
          <cell r="AA3">
            <v>115881.34400000001</v>
          </cell>
        </row>
        <row r="4">
          <cell r="J4">
            <v>31261.8</v>
          </cell>
          <cell r="R4">
            <v>160082.43150000001</v>
          </cell>
          <cell r="AA4">
            <v>61017.998999999996</v>
          </cell>
        </row>
        <row r="5">
          <cell r="J5">
            <v>6174.5999999999995</v>
          </cell>
          <cell r="R5">
            <v>2268.3269999999998</v>
          </cell>
          <cell r="AA5">
            <v>11506.833000000001</v>
          </cell>
        </row>
        <row r="6">
          <cell r="J6">
            <v>3932.6000000000004</v>
          </cell>
          <cell r="R6">
            <v>1935.0000000000002</v>
          </cell>
        </row>
        <row r="7">
          <cell r="J7">
            <v>10409.299999999999</v>
          </cell>
          <cell r="R7">
            <v>1563.213</v>
          </cell>
        </row>
        <row r="8">
          <cell r="J8">
            <v>9327.9000000000015</v>
          </cell>
        </row>
        <row r="9">
          <cell r="J9">
            <v>8202.8000000000011</v>
          </cell>
          <cell r="R9">
            <v>18355.360000000004</v>
          </cell>
        </row>
        <row r="10">
          <cell r="R10">
            <v>76033.280249999982</v>
          </cell>
          <cell r="AA10">
            <v>136845.51299999998</v>
          </cell>
        </row>
        <row r="11">
          <cell r="R11">
            <v>938365.66024999984</v>
          </cell>
          <cell r="AA11">
            <v>410713.41861650004</v>
          </cell>
        </row>
        <row r="12">
          <cell r="J12">
            <v>77023.5</v>
          </cell>
          <cell r="R12">
            <v>28473.750200000002</v>
          </cell>
        </row>
      </sheetData>
      <sheetData sheetId="8">
        <row r="2">
          <cell r="I2">
            <v>80750.100000000006</v>
          </cell>
          <cell r="O2">
            <v>59883.010050000004</v>
          </cell>
          <cell r="U2">
            <v>30678.383350000004</v>
          </cell>
        </row>
      </sheetData>
      <sheetData sheetId="9">
        <row r="3">
          <cell r="A3" t="str">
            <v>Almatytrade ТОО</v>
          </cell>
          <cell r="B3">
            <v>358584</v>
          </cell>
          <cell r="C3">
            <v>0</v>
          </cell>
          <cell r="D3">
            <v>0</v>
          </cell>
          <cell r="E3">
            <v>0</v>
          </cell>
          <cell r="F3">
            <v>306148</v>
          </cell>
          <cell r="G3">
            <v>408546</v>
          </cell>
        </row>
        <row r="4">
          <cell r="A4" t="str">
            <v>Apple City Distributors ТОО</v>
          </cell>
          <cell r="B4">
            <v>5456856.1399999997</v>
          </cell>
          <cell r="C4">
            <v>5496912.2999999998</v>
          </cell>
          <cell r="D4">
            <v>4988343.17</v>
          </cell>
          <cell r="E4">
            <v>6977873.1100000003</v>
          </cell>
          <cell r="F4">
            <v>4417975.88</v>
          </cell>
          <cell r="G4">
            <v>4418639.8899999997</v>
          </cell>
        </row>
        <row r="5">
          <cell r="A5" t="str">
            <v>Baby Food KZ ТОО</v>
          </cell>
          <cell r="B5">
            <v>234870</v>
          </cell>
          <cell r="C5">
            <v>300240</v>
          </cell>
          <cell r="D5">
            <v>305160</v>
          </cell>
          <cell r="E5">
            <v>273770</v>
          </cell>
          <cell r="F5">
            <v>245820</v>
          </cell>
          <cell r="G5">
            <v>302430</v>
          </cell>
        </row>
        <row r="6">
          <cell r="A6" t="str">
            <v xml:space="preserve">Beauty trade Kazahstan </v>
          </cell>
          <cell r="B6">
            <v>4242474.82</v>
          </cell>
          <cell r="C6">
            <v>1148067.6000000001</v>
          </cell>
          <cell r="D6">
            <v>1207689.3999999999</v>
          </cell>
          <cell r="E6">
            <v>2318964.7000000002</v>
          </cell>
          <cell r="F6">
            <v>1507477.4</v>
          </cell>
          <cell r="G6">
            <v>251400</v>
          </cell>
        </row>
        <row r="7">
          <cell r="A7" t="str">
            <v>Bеаuty Plus ТОО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2239288.6</v>
          </cell>
        </row>
        <row r="8">
          <cell r="A8" t="str">
            <v>Food-Group ТОО г.Караганда</v>
          </cell>
          <cell r="B8">
            <v>90542</v>
          </cell>
          <cell r="C8">
            <v>294378</v>
          </cell>
          <cell r="D8">
            <v>856640</v>
          </cell>
          <cell r="E8">
            <v>396443</v>
          </cell>
          <cell r="F8">
            <v>398613</v>
          </cell>
          <cell r="G8">
            <v>663060</v>
          </cell>
        </row>
        <row r="9">
          <cell r="A9" t="str">
            <v>Future Trade Company ТОО</v>
          </cell>
          <cell r="B9">
            <v>80074</v>
          </cell>
          <cell r="C9">
            <v>90440</v>
          </cell>
          <cell r="D9">
            <v>0</v>
          </cell>
          <cell r="E9">
            <v>132760</v>
          </cell>
          <cell r="F9">
            <v>0</v>
          </cell>
          <cell r="G9">
            <v>0</v>
          </cell>
        </row>
        <row r="10">
          <cell r="A10" t="str">
            <v>Green House Best ТОО</v>
          </cell>
          <cell r="B10">
            <v>88397</v>
          </cell>
          <cell r="C10">
            <v>5426</v>
          </cell>
          <cell r="D10">
            <v>136947</v>
          </cell>
          <cell r="E10">
            <v>164185</v>
          </cell>
          <cell r="F10">
            <v>45879</v>
          </cell>
          <cell r="G10">
            <v>195647</v>
          </cell>
        </row>
        <row r="11">
          <cell r="A11" t="str">
            <v>Rad Distribution ТОО</v>
          </cell>
          <cell r="B11">
            <v>0</v>
          </cell>
          <cell r="C11">
            <v>0</v>
          </cell>
          <cell r="D11">
            <v>0</v>
          </cell>
          <cell r="E11">
            <v>357503</v>
          </cell>
          <cell r="F11">
            <v>0</v>
          </cell>
          <cell r="G11">
            <v>0</v>
          </cell>
        </row>
        <row r="12">
          <cell r="A12" t="str">
            <v>SAKURA TRADE ИП</v>
          </cell>
          <cell r="B12">
            <v>0</v>
          </cell>
          <cell r="C12">
            <v>3649890</v>
          </cell>
          <cell r="D12">
            <v>278800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Snack Sauda ТОО</v>
          </cell>
          <cell r="B13">
            <v>270950</v>
          </cell>
          <cell r="C13">
            <v>535212</v>
          </cell>
          <cell r="D13">
            <v>442964</v>
          </cell>
          <cell r="E13">
            <v>338663</v>
          </cell>
          <cell r="F13">
            <v>282173</v>
          </cell>
          <cell r="G13">
            <v>40128</v>
          </cell>
        </row>
        <row r="14">
          <cell r="A14" t="str">
            <v>ААА Плюс ТОО</v>
          </cell>
          <cell r="B14">
            <v>2872124</v>
          </cell>
          <cell r="C14">
            <v>2971184</v>
          </cell>
          <cell r="D14">
            <v>3392228</v>
          </cell>
          <cell r="E14">
            <v>4390297</v>
          </cell>
          <cell r="F14">
            <v>1230188</v>
          </cell>
          <cell r="G14">
            <v>3679526</v>
          </cell>
        </row>
        <row r="15">
          <cell r="A15" t="str">
            <v>Алма Комерц ЛТД ТОО</v>
          </cell>
          <cell r="B15">
            <v>29295</v>
          </cell>
          <cell r="C15">
            <v>44535</v>
          </cell>
          <cell r="D15">
            <v>138171</v>
          </cell>
          <cell r="E15">
            <v>59250</v>
          </cell>
          <cell r="F15">
            <v>72665</v>
          </cell>
          <cell r="G15">
            <v>147542</v>
          </cell>
        </row>
        <row r="16">
          <cell r="A16" t="str">
            <v>Алтын Алма Дистрибьюшн ТОО</v>
          </cell>
          <cell r="B16">
            <v>101</v>
          </cell>
          <cell r="C16">
            <v>694580</v>
          </cell>
          <cell r="D16">
            <v>385712</v>
          </cell>
          <cell r="E16">
            <v>323866</v>
          </cell>
          <cell r="F16">
            <v>399949</v>
          </cell>
          <cell r="G16">
            <v>402124</v>
          </cell>
        </row>
        <row r="17">
          <cell r="A17" t="str">
            <v xml:space="preserve">Альянс Компани ТОО </v>
          </cell>
          <cell r="B17">
            <v>188140</v>
          </cell>
          <cell r="C17">
            <v>220783</v>
          </cell>
          <cell r="D17">
            <v>113478</v>
          </cell>
          <cell r="E17">
            <v>223182</v>
          </cell>
          <cell r="F17">
            <v>209068</v>
          </cell>
          <cell r="G17">
            <v>351317</v>
          </cell>
        </row>
        <row r="18">
          <cell r="A18" t="str">
            <v>Аманат ТОО</v>
          </cell>
          <cell r="B18">
            <v>0</v>
          </cell>
          <cell r="C18">
            <v>0</v>
          </cell>
          <cell r="D18">
            <v>124452</v>
          </cell>
          <cell r="E18">
            <v>827544</v>
          </cell>
          <cell r="F18">
            <v>296234</v>
          </cell>
          <cell r="G18">
            <v>236088</v>
          </cell>
        </row>
        <row r="19">
          <cell r="A19" t="str">
            <v>Астана Элит Продукт</v>
          </cell>
          <cell r="B19">
            <v>423082</v>
          </cell>
          <cell r="C19">
            <v>258324</v>
          </cell>
          <cell r="D19">
            <v>0</v>
          </cell>
          <cell r="E19">
            <v>0</v>
          </cell>
          <cell r="F19">
            <v>0</v>
          </cell>
          <cell r="G19">
            <v>1093354</v>
          </cell>
        </row>
        <row r="20">
          <cell r="A20" t="str">
            <v xml:space="preserve">Атыгай Плюс ТОО </v>
          </cell>
          <cell r="B20">
            <v>57742</v>
          </cell>
          <cell r="C20">
            <v>131091</v>
          </cell>
          <cell r="D20">
            <v>82683</v>
          </cell>
          <cell r="E20">
            <v>129200</v>
          </cell>
          <cell r="F20">
            <v>172262</v>
          </cell>
          <cell r="G20">
            <v>160417</v>
          </cell>
        </row>
        <row r="21">
          <cell r="A21" t="str">
            <v>Бостан ТОО</v>
          </cell>
          <cell r="B21">
            <v>38154</v>
          </cell>
          <cell r="C21">
            <v>7710</v>
          </cell>
          <cell r="D21">
            <v>4827</v>
          </cell>
          <cell r="E21">
            <v>0</v>
          </cell>
          <cell r="F21">
            <v>0</v>
          </cell>
          <cell r="G21">
            <v>37514</v>
          </cell>
        </row>
        <row r="22">
          <cell r="A22" t="str">
            <v>Весна Trade ТОО</v>
          </cell>
          <cell r="B22">
            <v>61320</v>
          </cell>
          <cell r="C22">
            <v>34080</v>
          </cell>
          <cell r="D22">
            <v>44322</v>
          </cell>
          <cell r="E22">
            <v>29900</v>
          </cell>
          <cell r="F22">
            <v>24790</v>
          </cell>
          <cell r="G22">
            <v>0</v>
          </cell>
        </row>
        <row r="23">
          <cell r="A23" t="str">
            <v xml:space="preserve">Жактас Трейд ТОО </v>
          </cell>
          <cell r="B23">
            <v>315129</v>
          </cell>
          <cell r="C23">
            <v>436887</v>
          </cell>
          <cell r="D23">
            <v>574851</v>
          </cell>
          <cell r="E23">
            <v>233750</v>
          </cell>
          <cell r="F23">
            <v>375291</v>
          </cell>
          <cell r="G23">
            <v>655865</v>
          </cell>
        </row>
        <row r="24">
          <cell r="A24" t="str">
            <v xml:space="preserve">ИнтерБиКом ТОО </v>
          </cell>
          <cell r="B24">
            <v>157820</v>
          </cell>
          <cell r="C24">
            <v>120920</v>
          </cell>
          <cell r="D24">
            <v>46771</v>
          </cell>
          <cell r="E24">
            <v>129951</v>
          </cell>
          <cell r="F24">
            <v>200793</v>
          </cell>
          <cell r="G24">
            <v>142558</v>
          </cell>
        </row>
        <row r="25">
          <cell r="A25" t="str">
            <v>Космета-Азия СП ТОО#</v>
          </cell>
          <cell r="B25">
            <v>4422960</v>
          </cell>
          <cell r="C25">
            <v>4886993</v>
          </cell>
          <cell r="D25">
            <v>3265341</v>
          </cell>
          <cell r="E25">
            <v>2094356</v>
          </cell>
          <cell r="F25">
            <v>4353893</v>
          </cell>
          <cell r="G25">
            <v>2360054</v>
          </cell>
        </row>
        <row r="26">
          <cell r="A26" t="str">
            <v>Нико-Ник ТД ТОО</v>
          </cell>
          <cell r="B26">
            <v>39427</v>
          </cell>
          <cell r="C26">
            <v>0</v>
          </cell>
          <cell r="D26">
            <v>147465</v>
          </cell>
          <cell r="E26">
            <v>181854</v>
          </cell>
          <cell r="F26">
            <v>114891</v>
          </cell>
          <cell r="G26">
            <v>168321</v>
          </cell>
        </row>
        <row r="27">
          <cell r="A27" t="str">
            <v>Олтри ТОО</v>
          </cell>
          <cell r="B27">
            <v>0</v>
          </cell>
          <cell r="C27">
            <v>1786248.64</v>
          </cell>
          <cell r="D27">
            <v>2875890.3</v>
          </cell>
          <cell r="E27">
            <v>0</v>
          </cell>
          <cell r="F27">
            <v>0</v>
          </cell>
          <cell r="G27">
            <v>2615746.27</v>
          </cell>
        </row>
        <row r="28">
          <cell r="A28" t="str">
            <v>Партнер Актау Компани ТОО</v>
          </cell>
          <cell r="B28">
            <v>170004</v>
          </cell>
          <cell r="C28">
            <v>0</v>
          </cell>
          <cell r="D28">
            <v>274908</v>
          </cell>
          <cell r="E28">
            <v>185724</v>
          </cell>
          <cell r="F28">
            <v>318836</v>
          </cell>
          <cell r="G28">
            <v>181555</v>
          </cell>
        </row>
        <row r="29">
          <cell r="A29" t="str">
            <v>Прима Дистрибьюшн ТОО</v>
          </cell>
          <cell r="B29">
            <v>2059271.6</v>
          </cell>
          <cell r="C29">
            <v>2126925.2999999998</v>
          </cell>
          <cell r="D29">
            <v>1827577.65</v>
          </cell>
          <cell r="E29">
            <v>877581</v>
          </cell>
          <cell r="F29">
            <v>964849</v>
          </cell>
          <cell r="G29">
            <v>633943</v>
          </cell>
        </row>
        <row r="30">
          <cell r="A30" t="str">
            <v>Прогресс Торг ТОО</v>
          </cell>
          <cell r="B30">
            <v>56758</v>
          </cell>
          <cell r="C30">
            <v>186162</v>
          </cell>
          <cell r="D30">
            <v>920739</v>
          </cell>
          <cell r="E30">
            <v>195450</v>
          </cell>
          <cell r="F30">
            <v>319823</v>
          </cell>
          <cell r="G30">
            <v>16352</v>
          </cell>
        </row>
        <row r="31">
          <cell r="A31" t="str">
            <v xml:space="preserve">Сат-Сентрал Азия Трейдинг ТОО </v>
          </cell>
          <cell r="B31">
            <v>3833135.53</v>
          </cell>
          <cell r="C31">
            <v>6098503.96</v>
          </cell>
          <cell r="D31">
            <v>6280671.5099999998</v>
          </cell>
          <cell r="E31">
            <v>4803601.6100000003</v>
          </cell>
          <cell r="F31">
            <v>4852537.57</v>
          </cell>
          <cell r="G31">
            <v>3294127.87</v>
          </cell>
        </row>
        <row r="32">
          <cell r="A32" t="str">
            <v>Табыс ТОО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303133</v>
          </cell>
        </row>
        <row r="33">
          <cell r="A33" t="str">
            <v xml:space="preserve">Токката ТОО </v>
          </cell>
          <cell r="B33">
            <v>137387</v>
          </cell>
          <cell r="C33">
            <v>0</v>
          </cell>
          <cell r="D33">
            <v>0</v>
          </cell>
          <cell r="E33">
            <v>26680</v>
          </cell>
          <cell r="F33">
            <v>0</v>
          </cell>
          <cell r="G33">
            <v>0</v>
          </cell>
        </row>
        <row r="34">
          <cell r="A34" t="str">
            <v>Хорека Фуд ТОО</v>
          </cell>
          <cell r="B34">
            <v>96428</v>
          </cell>
          <cell r="C34">
            <v>129155</v>
          </cell>
          <cell r="D34">
            <v>65987</v>
          </cell>
          <cell r="E34">
            <v>0</v>
          </cell>
          <cell r="F34">
            <v>0</v>
          </cell>
          <cell r="G34">
            <v>0</v>
          </cell>
        </row>
      </sheetData>
      <sheetData sheetId="10">
        <row r="2">
          <cell r="C2">
            <v>256293.53099999999</v>
          </cell>
          <cell r="D2">
            <v>208819.71950000001</v>
          </cell>
          <cell r="E2">
            <v>162106.7175</v>
          </cell>
        </row>
        <row r="3">
          <cell r="C3">
            <v>5455.62</v>
          </cell>
          <cell r="D3">
            <v>3077.4371999999998</v>
          </cell>
          <cell r="E3">
            <v>5049.63</v>
          </cell>
        </row>
        <row r="4">
          <cell r="C4">
            <v>41013.700000000004</v>
          </cell>
          <cell r="D4">
            <v>14811.7</v>
          </cell>
          <cell r="E4">
            <v>10417.85</v>
          </cell>
        </row>
      </sheetData>
      <sheetData sheetId="11">
        <row r="7">
          <cell r="B7" t="str">
            <v>Akerke Distribution Group ТОО</v>
          </cell>
          <cell r="C7">
            <v>258.02</v>
          </cell>
          <cell r="D7">
            <v>140</v>
          </cell>
          <cell r="E7">
            <v>-118.02</v>
          </cell>
          <cell r="F7">
            <v>1476.34</v>
          </cell>
        </row>
        <row r="8">
          <cell r="B8" t="str">
            <v>Almatytrade ТОО</v>
          </cell>
          <cell r="C8">
            <v>6970.54</v>
          </cell>
          <cell r="D8">
            <v>7600</v>
          </cell>
          <cell r="E8">
            <v>629.46</v>
          </cell>
          <cell r="F8">
            <v>49731.69</v>
          </cell>
        </row>
        <row r="9">
          <cell r="B9" t="str">
            <v>Apple City Distributors ТОО</v>
          </cell>
          <cell r="C9">
            <v>3713795.23</v>
          </cell>
          <cell r="D9">
            <v>4080516.25</v>
          </cell>
          <cell r="E9">
            <v>366721.02</v>
          </cell>
          <cell r="F9">
            <v>6533785.25</v>
          </cell>
        </row>
        <row r="10">
          <cell r="B10" t="str">
            <v>Baby Food KZ ТОО</v>
          </cell>
          <cell r="C10">
            <v>244013.24</v>
          </cell>
          <cell r="D10">
            <v>264585</v>
          </cell>
          <cell r="E10">
            <v>20571.759999999998</v>
          </cell>
          <cell r="F10">
            <v>559698.81000000006</v>
          </cell>
        </row>
        <row r="11">
          <cell r="B11" t="str">
            <v>Beauty trade Kazahstan ТОО</v>
          </cell>
          <cell r="C11">
            <v>30269.25</v>
          </cell>
          <cell r="D11">
            <v>36033</v>
          </cell>
          <cell r="E11">
            <v>5763.75</v>
          </cell>
          <cell r="F11">
            <v>197651.5</v>
          </cell>
        </row>
        <row r="12">
          <cell r="B12" t="str">
            <v>Bеаuty Plus ТОО</v>
          </cell>
          <cell r="C12">
            <v>2618076.9500000002</v>
          </cell>
          <cell r="D12">
            <v>2939440.5</v>
          </cell>
          <cell r="E12">
            <v>321363.55</v>
          </cell>
          <cell r="F12">
            <v>1249373.58</v>
          </cell>
        </row>
        <row r="13">
          <cell r="B13" t="str">
            <v>Food-Group ТОО г.Караганда</v>
          </cell>
          <cell r="C13">
            <v>342925.05</v>
          </cell>
          <cell r="D13">
            <v>378050</v>
          </cell>
          <cell r="E13">
            <v>35124.949999999997</v>
          </cell>
          <cell r="F13">
            <v>947221.9</v>
          </cell>
        </row>
        <row r="14">
          <cell r="B14" t="str">
            <v>Future Trade Company ТОО</v>
          </cell>
          <cell r="C14">
            <v>356</v>
          </cell>
          <cell r="D14">
            <v>420</v>
          </cell>
          <cell r="E14">
            <v>64</v>
          </cell>
          <cell r="F14">
            <v>0</v>
          </cell>
        </row>
        <row r="15">
          <cell r="B15" t="str">
            <v>Green House Best ТОО</v>
          </cell>
          <cell r="C15">
            <v>209449.43</v>
          </cell>
          <cell r="D15">
            <v>235909</v>
          </cell>
          <cell r="E15">
            <v>26459.57</v>
          </cell>
          <cell r="F15">
            <v>683531.3</v>
          </cell>
        </row>
        <row r="16">
          <cell r="B16" t="str">
            <v>Rad Distribution ТОО</v>
          </cell>
          <cell r="C16">
            <v>4446.7299999999996</v>
          </cell>
          <cell r="D16">
            <v>5130</v>
          </cell>
          <cell r="E16">
            <v>683.27</v>
          </cell>
          <cell r="F16">
            <v>63538.61</v>
          </cell>
        </row>
        <row r="17">
          <cell r="B17" t="str">
            <v>SAKURA TRADE ИП</v>
          </cell>
          <cell r="C17">
            <v>43810.25</v>
          </cell>
          <cell r="D17">
            <v>50300</v>
          </cell>
          <cell r="E17">
            <v>6489.75</v>
          </cell>
          <cell r="F17">
            <v>193109.37</v>
          </cell>
        </row>
        <row r="18">
          <cell r="B18" t="str">
            <v>Snack Sauda ТОО</v>
          </cell>
          <cell r="C18">
            <v>61406.51</v>
          </cell>
          <cell r="D18">
            <v>66826</v>
          </cell>
          <cell r="E18">
            <v>5419.49</v>
          </cell>
          <cell r="F18">
            <v>125493.82</v>
          </cell>
        </row>
        <row r="19">
          <cell r="B19" t="str">
            <v>ААА Плюс ТОО</v>
          </cell>
          <cell r="C19">
            <v>2706703.24</v>
          </cell>
          <cell r="D19">
            <v>2932118.75</v>
          </cell>
          <cell r="E19">
            <v>225415.51</v>
          </cell>
          <cell r="F19">
            <v>4488861.9000000004</v>
          </cell>
        </row>
        <row r="20">
          <cell r="B20" t="str">
            <v>Алма Комерц ЛТД ТОО</v>
          </cell>
          <cell r="C20">
            <v>29671.62</v>
          </cell>
          <cell r="D20">
            <v>32736.25</v>
          </cell>
          <cell r="E20">
            <v>3064.63</v>
          </cell>
          <cell r="F20">
            <v>40978.46</v>
          </cell>
        </row>
        <row r="21">
          <cell r="B21" t="str">
            <v>Алтын Алма Дистрибьюшн ТОО</v>
          </cell>
          <cell r="C21">
            <v>40493.050000000003</v>
          </cell>
          <cell r="D21">
            <v>48390.75</v>
          </cell>
          <cell r="E21">
            <v>7897.7</v>
          </cell>
          <cell r="F21">
            <v>148687.82</v>
          </cell>
        </row>
        <row r="22">
          <cell r="B22" t="str">
            <v xml:space="preserve">Альянс Компани ТОО </v>
          </cell>
          <cell r="C22">
            <v>172215.25</v>
          </cell>
          <cell r="D22">
            <v>190525</v>
          </cell>
          <cell r="E22">
            <v>18309.75</v>
          </cell>
          <cell r="F22">
            <v>368189.94</v>
          </cell>
        </row>
        <row r="23">
          <cell r="B23" t="str">
            <v>Аманат ТОО</v>
          </cell>
          <cell r="C23">
            <v>316845</v>
          </cell>
          <cell r="D23">
            <v>345370</v>
          </cell>
          <cell r="E23">
            <v>28525</v>
          </cell>
          <cell r="F23">
            <v>504291</v>
          </cell>
        </row>
        <row r="24">
          <cell r="B24" t="str">
            <v>Астана Элит Продукт</v>
          </cell>
          <cell r="C24">
            <v>24934.79</v>
          </cell>
          <cell r="D24">
            <v>27290</v>
          </cell>
          <cell r="E24">
            <v>2355.21</v>
          </cell>
          <cell r="F24">
            <v>49326.95</v>
          </cell>
        </row>
        <row r="25">
          <cell r="B25" t="str">
            <v xml:space="preserve">Атыгай Плюс ТОО </v>
          </cell>
          <cell r="C25">
            <v>322571.55</v>
          </cell>
          <cell r="D25">
            <v>354930</v>
          </cell>
          <cell r="E25">
            <v>32358.45</v>
          </cell>
          <cell r="F25">
            <v>402667.78</v>
          </cell>
        </row>
        <row r="26">
          <cell r="B26" t="str">
            <v>Бостан ТОО</v>
          </cell>
          <cell r="C26">
            <v>62790.32</v>
          </cell>
          <cell r="D26">
            <v>68671</v>
          </cell>
          <cell r="E26">
            <v>5880.68</v>
          </cell>
          <cell r="F26">
            <v>474423.43</v>
          </cell>
        </row>
        <row r="27">
          <cell r="B27" t="str">
            <v>Весна Trade ТОО</v>
          </cell>
          <cell r="C27">
            <v>2992.5</v>
          </cell>
          <cell r="D27">
            <v>3650</v>
          </cell>
          <cell r="E27">
            <v>657.5</v>
          </cell>
          <cell r="F27">
            <v>12274.45</v>
          </cell>
        </row>
        <row r="28">
          <cell r="B28" t="str">
            <v>Жактас Трейд ТОО</v>
          </cell>
          <cell r="C28">
            <v>332430.08000000002</v>
          </cell>
          <cell r="D28">
            <v>367755</v>
          </cell>
          <cell r="E28">
            <v>35324.92</v>
          </cell>
          <cell r="F28">
            <v>307166.40999999997</v>
          </cell>
        </row>
        <row r="29">
          <cell r="B29" t="str">
            <v xml:space="preserve">ИнтерБиКом ТОО </v>
          </cell>
          <cell r="C29">
            <v>106230.57</v>
          </cell>
          <cell r="D29">
            <v>111902</v>
          </cell>
          <cell r="E29">
            <v>5671.43</v>
          </cell>
          <cell r="F29">
            <v>105372.36</v>
          </cell>
        </row>
        <row r="30">
          <cell r="B30" t="str">
            <v>Космета-Азия СП ТОО#</v>
          </cell>
          <cell r="C30">
            <v>2381328.2799999998</v>
          </cell>
          <cell r="D30">
            <v>2493023.5</v>
          </cell>
          <cell r="E30">
            <v>111695.22</v>
          </cell>
          <cell r="F30">
            <v>3204660.21</v>
          </cell>
        </row>
        <row r="31">
          <cell r="B31" t="str">
            <v>Нико-Ник ТД ТОО</v>
          </cell>
          <cell r="C31">
            <v>288073.06</v>
          </cell>
          <cell r="D31">
            <v>320235</v>
          </cell>
          <cell r="E31">
            <v>32161.94</v>
          </cell>
          <cell r="F31">
            <v>271658.73</v>
          </cell>
        </row>
        <row r="32">
          <cell r="B32" t="str">
            <v>Олтри ТОО</v>
          </cell>
          <cell r="C32">
            <v>1538098.11</v>
          </cell>
          <cell r="D32">
            <v>1827545.5</v>
          </cell>
          <cell r="E32">
            <v>289447.39</v>
          </cell>
          <cell r="F32">
            <v>8612961.6699999999</v>
          </cell>
        </row>
        <row r="33">
          <cell r="B33" t="str">
            <v>Партнер Актау Компани ТОО</v>
          </cell>
          <cell r="C33">
            <v>196982.02</v>
          </cell>
          <cell r="D33">
            <v>216236</v>
          </cell>
          <cell r="E33">
            <v>19253.98</v>
          </cell>
          <cell r="F33">
            <v>204905.31</v>
          </cell>
        </row>
        <row r="34">
          <cell r="B34" t="str">
            <v>Прима Дистрибьюшн ТОО</v>
          </cell>
          <cell r="C34">
            <v>732537.53</v>
          </cell>
          <cell r="D34">
            <v>820721</v>
          </cell>
          <cell r="E34">
            <v>88183.47</v>
          </cell>
          <cell r="F34">
            <v>1641683.93</v>
          </cell>
        </row>
        <row r="35">
          <cell r="B35" t="str">
            <v>Прогресс Торг ТОО</v>
          </cell>
          <cell r="C35">
            <v>79682.59</v>
          </cell>
          <cell r="D35">
            <v>79682.59</v>
          </cell>
          <cell r="E35">
            <v>79682.59</v>
          </cell>
          <cell r="F35">
            <v>79682.59</v>
          </cell>
        </row>
        <row r="36">
          <cell r="B36" t="str">
            <v xml:space="preserve">Сат-Сентрал Азия Трейдинг ТОО </v>
          </cell>
          <cell r="C36">
            <v>3882752.39</v>
          </cell>
          <cell r="D36">
            <v>4001209.75</v>
          </cell>
          <cell r="E36">
            <v>118457.36</v>
          </cell>
          <cell r="F36">
            <v>6438191.0199999996</v>
          </cell>
        </row>
        <row r="37">
          <cell r="B37" t="str">
            <v xml:space="preserve">Токката ТОО </v>
          </cell>
          <cell r="C37">
            <v>1247.8</v>
          </cell>
          <cell r="D37">
            <v>1900</v>
          </cell>
          <cell r="E37">
            <v>652.20000000000005</v>
          </cell>
          <cell r="F37">
            <v>1157</v>
          </cell>
        </row>
        <row r="38">
          <cell r="B38" t="str">
            <v xml:space="preserve">Хорека Фуд ТОО 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</row>
        <row r="39">
          <cell r="B39" t="str">
            <v>Хумана Казахстан ТОО</v>
          </cell>
          <cell r="C39">
            <v>1792.94</v>
          </cell>
          <cell r="D39">
            <v>1950</v>
          </cell>
          <cell r="E39">
            <v>157.06</v>
          </cell>
          <cell r="F39">
            <v>5465</v>
          </cell>
        </row>
      </sheetData>
      <sheetData sheetId="12">
        <row r="6">
          <cell r="C6">
            <v>1740</v>
          </cell>
          <cell r="D6">
            <v>1895</v>
          </cell>
          <cell r="E6">
            <v>155</v>
          </cell>
          <cell r="G6">
            <v>2765</v>
          </cell>
        </row>
      </sheetData>
      <sheetData sheetId="13">
        <row r="8">
          <cell r="F8">
            <v>745868</v>
          </cell>
        </row>
        <row r="9">
          <cell r="E9" t="str">
            <v>Green House Best ТОО</v>
          </cell>
          <cell r="F9">
            <v>157742</v>
          </cell>
        </row>
        <row r="10">
          <cell r="E10" t="str">
            <v>Партнер Актау Компани ТОО</v>
          </cell>
          <cell r="F10">
            <v>332088</v>
          </cell>
        </row>
        <row r="11">
          <cell r="E11" t="str">
            <v xml:space="preserve">Сат-Сентрал Азия Трейдинг ТОО </v>
          </cell>
          <cell r="F11">
            <v>4583199</v>
          </cell>
        </row>
        <row r="12">
          <cell r="E12" t="str">
            <v>Алма Комерц ЛТД ТОО</v>
          </cell>
          <cell r="F12">
            <v>8216</v>
          </cell>
        </row>
        <row r="13">
          <cell r="E13" t="str">
            <v>Food-Group ТОО г.Караганда</v>
          </cell>
          <cell r="F13">
            <v>114720</v>
          </cell>
        </row>
        <row r="14">
          <cell r="E14" t="str">
            <v>Алтын Алма Дистрибьюшн ТОО</v>
          </cell>
          <cell r="F14">
            <v>83338</v>
          </cell>
        </row>
        <row r="15">
          <cell r="E15" t="str">
            <v>Нико-Ник ТД ТОО</v>
          </cell>
          <cell r="F15">
            <v>185843</v>
          </cell>
        </row>
        <row r="16">
          <cell r="E16" t="str">
            <v>Snack Sauda ТОО</v>
          </cell>
          <cell r="F16">
            <v>73330</v>
          </cell>
        </row>
        <row r="17">
          <cell r="E17" t="str">
            <v>Жактас Трейд ТОО</v>
          </cell>
          <cell r="F17">
            <v>265218</v>
          </cell>
        </row>
        <row r="18">
          <cell r="E18" t="str">
            <v xml:space="preserve">Атыгай Плюс ТОО </v>
          </cell>
          <cell r="F18">
            <v>234456</v>
          </cell>
        </row>
        <row r="19">
          <cell r="E19" t="str">
            <v xml:space="preserve">Альянс Компани ТОО </v>
          </cell>
          <cell r="F19">
            <v>141769</v>
          </cell>
        </row>
      </sheetData>
      <sheetData sheetId="14">
        <row r="8">
          <cell r="G8">
            <v>893274</v>
          </cell>
        </row>
        <row r="9">
          <cell r="E9" t="str">
            <v>Apple City Distributors ТОО</v>
          </cell>
          <cell r="G9">
            <v>2921741.19</v>
          </cell>
        </row>
        <row r="10">
          <cell r="E10" t="str">
            <v>Прогресс Торг ТОО</v>
          </cell>
          <cell r="G10">
            <v>181124</v>
          </cell>
        </row>
        <row r="11">
          <cell r="E11" t="str">
            <v>Прима Дистрибьюшн ТОО</v>
          </cell>
          <cell r="G11">
            <v>669457</v>
          </cell>
        </row>
        <row r="12">
          <cell r="E12" t="str">
            <v xml:space="preserve">ИнтерБиКом ТОО </v>
          </cell>
          <cell r="G12">
            <v>330104</v>
          </cell>
        </row>
        <row r="13">
          <cell r="E13" t="str">
            <v>Бостан ТОО</v>
          </cell>
          <cell r="G13">
            <v>5772</v>
          </cell>
        </row>
        <row r="14">
          <cell r="E14" t="str">
            <v>Almatytrade ТОО</v>
          </cell>
          <cell r="G14">
            <v>494172</v>
          </cell>
        </row>
        <row r="15">
          <cell r="E15" t="str">
            <v>Bеаuty Plus ТОО</v>
          </cell>
          <cell r="G15">
            <v>1243364</v>
          </cell>
        </row>
      </sheetData>
      <sheetData sheetId="15"/>
      <sheetData sheetId="16">
        <row r="2">
          <cell r="AJ2">
            <v>5978</v>
          </cell>
        </row>
        <row r="3">
          <cell r="AJ3">
            <v>170129.80399999997</v>
          </cell>
        </row>
        <row r="4">
          <cell r="AJ4">
            <v>60940.831000000013</v>
          </cell>
        </row>
        <row r="6">
          <cell r="AJ6">
            <v>4933.2000000000007</v>
          </cell>
        </row>
        <row r="7">
          <cell r="AJ7">
            <v>6325.098</v>
          </cell>
        </row>
        <row r="8">
          <cell r="AJ8">
            <v>5113.4337999999989</v>
          </cell>
        </row>
        <row r="9">
          <cell r="AJ9">
            <v>19435.884000000002</v>
          </cell>
        </row>
        <row r="10">
          <cell r="AJ10">
            <v>109365.52349999998</v>
          </cell>
        </row>
      </sheetData>
      <sheetData sheetId="17">
        <row r="5">
          <cell r="I5">
            <v>80750.100000000006</v>
          </cell>
          <cell r="O5">
            <v>59883.010050000004</v>
          </cell>
          <cell r="P5">
            <v>30678.383350000004</v>
          </cell>
          <cell r="U5">
            <v>25638.739999999998</v>
          </cell>
        </row>
      </sheetData>
      <sheetData sheetId="18">
        <row r="2">
          <cell r="F2">
            <v>225814.39449999999</v>
          </cell>
        </row>
        <row r="5">
          <cell r="F5">
            <v>510313</v>
          </cell>
        </row>
      </sheetData>
      <sheetData sheetId="19">
        <row r="6">
          <cell r="C6">
            <v>422306.39</v>
          </cell>
          <cell r="D6">
            <v>468715</v>
          </cell>
          <cell r="E6">
            <v>46408.61</v>
          </cell>
          <cell r="F6">
            <v>288444.86</v>
          </cell>
        </row>
      </sheetData>
      <sheetData sheetId="20">
        <row r="6">
          <cell r="C6">
            <v>209488.81</v>
          </cell>
          <cell r="D6">
            <v>231840</v>
          </cell>
          <cell r="E6">
            <v>22351.19</v>
          </cell>
          <cell r="F6">
            <v>278237.02</v>
          </cell>
        </row>
      </sheetData>
      <sheetData sheetId="21">
        <row r="6">
          <cell r="C6">
            <v>288767.39</v>
          </cell>
          <cell r="D6">
            <v>320565</v>
          </cell>
          <cell r="E6">
            <v>31797.61</v>
          </cell>
          <cell r="G6">
            <v>298185.65999999997</v>
          </cell>
        </row>
      </sheetData>
      <sheetData sheetId="22">
        <row r="6">
          <cell r="C6">
            <v>262057.48</v>
          </cell>
          <cell r="D6">
            <v>289460</v>
          </cell>
          <cell r="E6">
            <v>27402.52</v>
          </cell>
          <cell r="G6">
            <v>239251.25</v>
          </cell>
        </row>
      </sheetData>
      <sheetData sheetId="23">
        <row r="6">
          <cell r="C6">
            <v>258610.84</v>
          </cell>
          <cell r="D6">
            <v>286110</v>
          </cell>
          <cell r="E6">
            <v>27499.16</v>
          </cell>
          <cell r="G6">
            <v>311070.12</v>
          </cell>
        </row>
      </sheetData>
      <sheetData sheetId="24">
        <row r="6">
          <cell r="C6">
            <v>317238.89</v>
          </cell>
          <cell r="D6">
            <v>350950</v>
          </cell>
          <cell r="E6">
            <v>33711.11</v>
          </cell>
        </row>
      </sheetData>
      <sheetData sheetId="25">
        <row r="6">
          <cell r="C6">
            <v>294205.40000000002</v>
          </cell>
          <cell r="D6">
            <v>325480</v>
          </cell>
          <cell r="E6">
            <v>31274.6</v>
          </cell>
          <cell r="G6">
            <v>204897.59</v>
          </cell>
        </row>
      </sheetData>
      <sheetData sheetId="26">
        <row r="6">
          <cell r="B6" t="str">
            <v>##РВТ Экспорт(Наша Мама)</v>
          </cell>
          <cell r="C6">
            <v>1569190.06</v>
          </cell>
          <cell r="D6">
            <v>2538114</v>
          </cell>
          <cell r="E6">
            <v>968923.94</v>
          </cell>
        </row>
        <row r="7">
          <cell r="B7" t="str">
            <v>##РВТ Экспорт(Ушастый нянь)</v>
          </cell>
          <cell r="C7">
            <v>917656.33</v>
          </cell>
          <cell r="D7">
            <v>1391448</v>
          </cell>
          <cell r="E7">
            <v>473791.67</v>
          </cell>
        </row>
        <row r="8">
          <cell r="B8" t="str">
            <v>##ВЕСТА ООО(Playgro,Canpol)</v>
          </cell>
          <cell r="C8">
            <v>2186854.9500000002</v>
          </cell>
          <cell r="D8">
            <v>3272083.5</v>
          </cell>
          <cell r="E8">
            <v>1085228.55</v>
          </cell>
        </row>
        <row r="9">
          <cell r="B9" t="str">
            <v>##РВТ Экспорт(Пелигрин)</v>
          </cell>
          <cell r="C9">
            <v>218017.85</v>
          </cell>
          <cell r="D9">
            <v>332614</v>
          </cell>
          <cell r="E9">
            <v>114596.15</v>
          </cell>
        </row>
        <row r="10">
          <cell r="B10" t="str">
            <v>##Джапан Трейд ЛТД</v>
          </cell>
          <cell r="C10">
            <v>28422.81</v>
          </cell>
          <cell r="D10">
            <v>31213</v>
          </cell>
          <cell r="E10">
            <v>2790.19</v>
          </cell>
        </row>
        <row r="11">
          <cell r="B11" t="str">
            <v>##Наука.Техника.Медицина ООО</v>
          </cell>
          <cell r="C11">
            <v>82247.509999999995</v>
          </cell>
          <cell r="D11">
            <v>133820</v>
          </cell>
          <cell r="E11">
            <v>51572.49</v>
          </cell>
        </row>
        <row r="12">
          <cell r="B12" t="str">
            <v>##Авангард ООО</v>
          </cell>
          <cell r="C12">
            <v>186216.86</v>
          </cell>
          <cell r="D12">
            <v>292170</v>
          </cell>
          <cell r="E12">
            <v>105953.14</v>
          </cell>
        </row>
        <row r="13">
          <cell r="B13" t="str">
            <v>##Веста ООО(Organic)</v>
          </cell>
          <cell r="C13">
            <v>14415.3</v>
          </cell>
          <cell r="D13">
            <v>22560</v>
          </cell>
          <cell r="E13">
            <v>8144.7</v>
          </cell>
        </row>
        <row r="14">
          <cell r="B14" t="str">
            <v>##Опт-Юнион ООО</v>
          </cell>
          <cell r="C14">
            <v>611498.54</v>
          </cell>
          <cell r="D14">
            <v>1270137.5</v>
          </cell>
          <cell r="E14">
            <v>658638.96</v>
          </cell>
        </row>
        <row r="15">
          <cell r="B15" t="str">
            <v>##РВТ Экспорт(Градиент Дистрибьюция)</v>
          </cell>
          <cell r="C15">
            <v>3546.68</v>
          </cell>
          <cell r="D15">
            <v>4910</v>
          </cell>
          <cell r="E15">
            <v>1363.32</v>
          </cell>
        </row>
      </sheetData>
      <sheetData sheetId="27">
        <row r="6">
          <cell r="B6" t="str">
            <v>##РВТ Экспорт(Наша Мама)</v>
          </cell>
          <cell r="C6">
            <v>1677963.73</v>
          </cell>
          <cell r="D6">
            <v>2811171</v>
          </cell>
          <cell r="E6">
            <v>1133207.27</v>
          </cell>
        </row>
        <row r="7">
          <cell r="B7" t="str">
            <v>##РВТ Экспорт(Пелигрин)</v>
          </cell>
          <cell r="C7">
            <v>144476.22</v>
          </cell>
          <cell r="D7">
            <v>222140</v>
          </cell>
          <cell r="E7">
            <v>77663.78</v>
          </cell>
        </row>
        <row r="8">
          <cell r="B8" t="str">
            <v>##РВТ Экспорт(Ушастый нянь)</v>
          </cell>
          <cell r="C8">
            <v>794163.05</v>
          </cell>
          <cell r="D8">
            <v>1236126</v>
          </cell>
          <cell r="E8">
            <v>441962.95</v>
          </cell>
        </row>
        <row r="9">
          <cell r="B9" t="str">
            <v>##ВЕСТА ООО(Playgro,Canpol)</v>
          </cell>
          <cell r="C9">
            <v>1799157.45</v>
          </cell>
          <cell r="D9">
            <v>2620725</v>
          </cell>
          <cell r="E9">
            <v>821567.55</v>
          </cell>
        </row>
        <row r="10">
          <cell r="B10" t="str">
            <v>##Джапан Трейд ЛТД</v>
          </cell>
          <cell r="C10">
            <v>22832.59</v>
          </cell>
          <cell r="D10">
            <v>24941</v>
          </cell>
          <cell r="E10">
            <v>2108.41</v>
          </cell>
        </row>
        <row r="11">
          <cell r="B11" t="str">
            <v>##Наука.Техника.Медицина ООО</v>
          </cell>
          <cell r="C11">
            <v>62825.71</v>
          </cell>
          <cell r="D11">
            <v>108560</v>
          </cell>
          <cell r="E11">
            <v>45734.29</v>
          </cell>
        </row>
        <row r="12">
          <cell r="B12" t="str">
            <v>##Авангард ООО</v>
          </cell>
          <cell r="C12">
            <v>176013.78</v>
          </cell>
          <cell r="D12">
            <v>290080</v>
          </cell>
          <cell r="E12">
            <v>114066.22</v>
          </cell>
        </row>
        <row r="13">
          <cell r="B13" t="str">
            <v>##Веста ООО(Organic)</v>
          </cell>
          <cell r="C13">
            <v>25798.22</v>
          </cell>
          <cell r="D13">
            <v>40650</v>
          </cell>
          <cell r="E13">
            <v>14851.78</v>
          </cell>
        </row>
        <row r="14">
          <cell r="B14" t="str">
            <v>##Опт-Юнион ООО</v>
          </cell>
          <cell r="C14">
            <v>601249.47</v>
          </cell>
          <cell r="D14">
            <v>1265412</v>
          </cell>
          <cell r="E14">
            <v>664162.53</v>
          </cell>
        </row>
        <row r="15">
          <cell r="B15" t="str">
            <v>##РВТ Экспорт(Градиент Дистрибьюция)</v>
          </cell>
          <cell r="C15">
            <v>16338.5</v>
          </cell>
          <cell r="D15">
            <v>23640</v>
          </cell>
          <cell r="E15">
            <v>7301.5</v>
          </cell>
        </row>
      </sheetData>
      <sheetData sheetId="28">
        <row r="6">
          <cell r="B6" t="str">
            <v>##РВТ Экспорт(Наша Мама)</v>
          </cell>
          <cell r="C6">
            <v>1382722.09</v>
          </cell>
          <cell r="D6">
            <v>2349828.25</v>
          </cell>
          <cell r="E6">
            <v>967106.16</v>
          </cell>
          <cell r="F6">
            <v>41.16</v>
          </cell>
          <cell r="G6">
            <v>11268463.5</v>
          </cell>
        </row>
        <row r="7">
          <cell r="B7" t="str">
            <v>##РВТ Экспорт(Пелигрин)</v>
          </cell>
          <cell r="C7">
            <v>189504.84</v>
          </cell>
          <cell r="D7">
            <v>294065</v>
          </cell>
          <cell r="E7">
            <v>104560.16</v>
          </cell>
          <cell r="F7">
            <v>35.56</v>
          </cell>
          <cell r="G7">
            <v>1414853.63</v>
          </cell>
        </row>
        <row r="8">
          <cell r="B8" t="str">
            <v>##РВТ Экспорт(Ушастый нянь)</v>
          </cell>
          <cell r="C8">
            <v>763452.41</v>
          </cell>
          <cell r="D8">
            <v>1235725</v>
          </cell>
          <cell r="E8">
            <v>472272.59</v>
          </cell>
          <cell r="F8">
            <v>38.22</v>
          </cell>
          <cell r="G8">
            <v>2111368.2000000002</v>
          </cell>
        </row>
        <row r="9">
          <cell r="B9" t="str">
            <v>##ВЕСТА ООО(Playgro,Canpol)</v>
          </cell>
          <cell r="C9">
            <v>2131559.58</v>
          </cell>
          <cell r="D9">
            <v>3046030</v>
          </cell>
          <cell r="E9">
            <v>914470.42</v>
          </cell>
          <cell r="F9">
            <v>30.02</v>
          </cell>
          <cell r="G9">
            <v>14473137.390000001</v>
          </cell>
        </row>
        <row r="10">
          <cell r="B10" t="str">
            <v>##Джапан Трейд ЛТД</v>
          </cell>
          <cell r="C10">
            <v>13856.5</v>
          </cell>
          <cell r="D10">
            <v>15246</v>
          </cell>
          <cell r="E10">
            <v>1389.5</v>
          </cell>
          <cell r="F10">
            <v>9.11</v>
          </cell>
          <cell r="G10">
            <v>384014.82</v>
          </cell>
        </row>
        <row r="11">
          <cell r="B11" t="str">
            <v>##Наука.Техника.Медицина ООО</v>
          </cell>
          <cell r="C11">
            <v>87115.27</v>
          </cell>
          <cell r="D11">
            <v>139705</v>
          </cell>
          <cell r="E11">
            <v>52589.73</v>
          </cell>
          <cell r="F11">
            <v>37.64</v>
          </cell>
          <cell r="G11">
            <v>885496.97</v>
          </cell>
        </row>
        <row r="12">
          <cell r="B12" t="str">
            <v>##Авангард ООО</v>
          </cell>
          <cell r="C12">
            <v>212514.84</v>
          </cell>
          <cell r="D12">
            <v>348885</v>
          </cell>
          <cell r="E12">
            <v>136370.16</v>
          </cell>
          <cell r="F12">
            <v>39.090000000000003</v>
          </cell>
          <cell r="G12">
            <v>1697144.39</v>
          </cell>
        </row>
        <row r="13">
          <cell r="B13" t="str">
            <v>##Веста ООО(Organic)</v>
          </cell>
          <cell r="C13">
            <v>30464.39</v>
          </cell>
          <cell r="D13">
            <v>47890</v>
          </cell>
          <cell r="E13">
            <v>17425.61</v>
          </cell>
          <cell r="F13">
            <v>36.39</v>
          </cell>
          <cell r="G13">
            <v>522582.59</v>
          </cell>
        </row>
        <row r="14">
          <cell r="B14" t="str">
            <v>##Опт-Юнион ООО</v>
          </cell>
          <cell r="C14">
            <v>564634.63</v>
          </cell>
          <cell r="D14">
            <v>1149133.5</v>
          </cell>
          <cell r="E14">
            <v>584498.87</v>
          </cell>
          <cell r="F14">
            <v>50.86</v>
          </cell>
          <cell r="G14">
            <v>1845466.23</v>
          </cell>
        </row>
        <row r="15">
          <cell r="B15" t="str">
            <v>##РВТ Экспорт(Градиент Дистрибьюция)</v>
          </cell>
          <cell r="C15">
            <v>19058.849999999999</v>
          </cell>
          <cell r="D15">
            <v>26510</v>
          </cell>
          <cell r="E15">
            <v>7451.15</v>
          </cell>
          <cell r="F15">
            <v>28.11</v>
          </cell>
          <cell r="G15">
            <v>265476.93</v>
          </cell>
        </row>
      </sheetData>
      <sheetData sheetId="29">
        <row r="6">
          <cell r="B6" t="str">
            <v>##РВТ Экспорт(Наша Мама)</v>
          </cell>
          <cell r="C6">
            <v>1401260.56</v>
          </cell>
          <cell r="D6">
            <v>2167249</v>
          </cell>
          <cell r="E6">
            <v>765988.44</v>
          </cell>
          <cell r="F6">
            <v>35.340000000000003</v>
          </cell>
          <cell r="G6">
            <v>9873020.7599999998</v>
          </cell>
        </row>
        <row r="7">
          <cell r="B7" t="str">
            <v>##РВТ Экспорт(Пелигрин)</v>
          </cell>
          <cell r="C7">
            <v>209061.13</v>
          </cell>
          <cell r="D7">
            <v>322082</v>
          </cell>
          <cell r="E7">
            <v>113020.87</v>
          </cell>
          <cell r="F7">
            <v>35.090000000000003</v>
          </cell>
          <cell r="G7">
            <v>1210528.8600000001</v>
          </cell>
        </row>
        <row r="8">
          <cell r="B8" t="str">
            <v>##РВТ Экспорт(Ушастый нянь)</v>
          </cell>
          <cell r="C8">
            <v>703275.26</v>
          </cell>
          <cell r="D8">
            <v>1134888</v>
          </cell>
          <cell r="E8">
            <v>431612.74</v>
          </cell>
          <cell r="F8">
            <v>38.03</v>
          </cell>
          <cell r="G8">
            <v>1434602.41</v>
          </cell>
        </row>
        <row r="9">
          <cell r="B9" t="str">
            <v>##ВЕСТА ООО(Playgro,Canpol)</v>
          </cell>
          <cell r="C9">
            <v>1912805.1</v>
          </cell>
          <cell r="D9">
            <v>2709857</v>
          </cell>
          <cell r="E9">
            <v>797051.9</v>
          </cell>
          <cell r="F9">
            <v>29.41</v>
          </cell>
          <cell r="G9">
            <v>12554144.74</v>
          </cell>
        </row>
        <row r="10">
          <cell r="B10" t="str">
            <v>##Джапан Трейд ЛТД</v>
          </cell>
          <cell r="C10">
            <v>20579.849999999999</v>
          </cell>
          <cell r="D10">
            <v>22477</v>
          </cell>
          <cell r="E10">
            <v>1897.15</v>
          </cell>
          <cell r="F10">
            <v>8.44</v>
          </cell>
          <cell r="G10">
            <v>366039.45</v>
          </cell>
        </row>
        <row r="11">
          <cell r="B11" t="str">
            <v>##Наука.Техника.Медицина ООО</v>
          </cell>
          <cell r="C11">
            <v>68923.5</v>
          </cell>
          <cell r="D11">
            <v>117488.5</v>
          </cell>
          <cell r="E11">
            <v>48565</v>
          </cell>
          <cell r="F11">
            <v>41.34</v>
          </cell>
          <cell r="G11">
            <v>766675.77</v>
          </cell>
        </row>
        <row r="12">
          <cell r="B12" t="str">
            <v>##Авангард ООО</v>
          </cell>
          <cell r="C12">
            <v>195644.9</v>
          </cell>
          <cell r="D12">
            <v>315590</v>
          </cell>
          <cell r="E12">
            <v>119945.1</v>
          </cell>
          <cell r="F12">
            <v>38.01</v>
          </cell>
          <cell r="G12">
            <v>1503507.21</v>
          </cell>
        </row>
        <row r="13">
          <cell r="B13" t="str">
            <v>##Веста ООО(Organic)</v>
          </cell>
          <cell r="C13">
            <v>14409.32</v>
          </cell>
          <cell r="D13">
            <v>22540</v>
          </cell>
          <cell r="E13">
            <v>8130.68</v>
          </cell>
          <cell r="F13">
            <v>36.07</v>
          </cell>
          <cell r="G13">
            <v>510363.1</v>
          </cell>
        </row>
        <row r="14">
          <cell r="B14" t="str">
            <v>##Опт-Юнион ООО</v>
          </cell>
          <cell r="C14">
            <v>398102.04</v>
          </cell>
          <cell r="D14">
            <v>818636.5</v>
          </cell>
          <cell r="E14">
            <v>420534.46</v>
          </cell>
          <cell r="F14">
            <v>51.37</v>
          </cell>
          <cell r="G14">
            <v>1451204.16</v>
          </cell>
        </row>
        <row r="15">
          <cell r="B15" t="str">
            <v>##РВТ Экспорт(Градиент Дистрибьюция)</v>
          </cell>
          <cell r="C15">
            <v>24991.15</v>
          </cell>
          <cell r="D15">
            <v>35910</v>
          </cell>
          <cell r="E15">
            <v>10918.85</v>
          </cell>
          <cell r="F15">
            <v>30.41</v>
          </cell>
          <cell r="G15">
            <v>240485.74</v>
          </cell>
        </row>
      </sheetData>
      <sheetData sheetId="30">
        <row r="6">
          <cell r="B6" t="str">
            <v>##РВТ Экспорт(Наша Мама)</v>
          </cell>
          <cell r="C6">
            <v>1953596</v>
          </cell>
          <cell r="D6">
            <v>2991214.5</v>
          </cell>
          <cell r="E6">
            <v>1037618.5</v>
          </cell>
          <cell r="F6">
            <v>34.69</v>
          </cell>
          <cell r="G6">
            <v>9879719.6899999995</v>
          </cell>
        </row>
        <row r="7">
          <cell r="B7" t="str">
            <v>##РВТ Экспорт(Пелигрин)</v>
          </cell>
          <cell r="C7">
            <v>241286.59</v>
          </cell>
          <cell r="D7">
            <v>373745</v>
          </cell>
          <cell r="E7">
            <v>132458.41</v>
          </cell>
          <cell r="F7">
            <v>35.44</v>
          </cell>
          <cell r="G7">
            <v>1418174.53</v>
          </cell>
        </row>
        <row r="8">
          <cell r="B8" t="str">
            <v>##РВТ Экспорт(Ушастый нянь)</v>
          </cell>
          <cell r="C8">
            <v>770719.81</v>
          </cell>
          <cell r="D8">
            <v>1187938</v>
          </cell>
          <cell r="E8">
            <v>417218.19</v>
          </cell>
          <cell r="F8">
            <v>35.119999999999997</v>
          </cell>
          <cell r="G8">
            <v>1572607.09</v>
          </cell>
        </row>
        <row r="9">
          <cell r="B9" t="str">
            <v>##ВЕСТА ООО(Playgro,Canpol)</v>
          </cell>
          <cell r="C9">
            <v>1952290.57</v>
          </cell>
          <cell r="D9">
            <v>2753311</v>
          </cell>
          <cell r="E9">
            <v>801020.43</v>
          </cell>
          <cell r="F9">
            <v>29.09</v>
          </cell>
          <cell r="G9">
            <v>13929728.42</v>
          </cell>
        </row>
        <row r="10">
          <cell r="B10" t="str">
            <v>##Джапан Трейд ЛТД</v>
          </cell>
          <cell r="C10">
            <v>4110.1899999999996</v>
          </cell>
          <cell r="D10">
            <v>4487</v>
          </cell>
          <cell r="E10">
            <v>376.81</v>
          </cell>
          <cell r="F10">
            <v>8.4</v>
          </cell>
          <cell r="G10">
            <v>366824.66</v>
          </cell>
        </row>
        <row r="11">
          <cell r="B11" t="str">
            <v>##Наука.Техника.Медицина ООО</v>
          </cell>
          <cell r="C11">
            <v>79825.47</v>
          </cell>
          <cell r="D11">
            <v>136430</v>
          </cell>
          <cell r="E11">
            <v>56604.53</v>
          </cell>
          <cell r="F11">
            <v>41.49</v>
          </cell>
          <cell r="G11">
            <v>764003.08</v>
          </cell>
        </row>
        <row r="12">
          <cell r="B12" t="str">
            <v>##Авангард ООО</v>
          </cell>
          <cell r="C12">
            <v>154277.62</v>
          </cell>
          <cell r="D12">
            <v>250825</v>
          </cell>
          <cell r="E12">
            <v>96547.38</v>
          </cell>
          <cell r="F12">
            <v>38.49</v>
          </cell>
          <cell r="G12">
            <v>1351493.17</v>
          </cell>
        </row>
        <row r="13">
          <cell r="B13" t="str">
            <v>##Веста ООО(Organic)</v>
          </cell>
          <cell r="C13">
            <v>31928.1</v>
          </cell>
          <cell r="D13">
            <v>50000</v>
          </cell>
          <cell r="E13">
            <v>18071.900000000001</v>
          </cell>
          <cell r="F13">
            <v>36.14</v>
          </cell>
          <cell r="G13">
            <v>478434.86</v>
          </cell>
        </row>
        <row r="14">
          <cell r="B14" t="str">
            <v>##Опт-Юнион ООО</v>
          </cell>
          <cell r="C14">
            <v>636295.46</v>
          </cell>
          <cell r="D14">
            <v>1201075</v>
          </cell>
          <cell r="E14">
            <v>564779.54</v>
          </cell>
          <cell r="F14">
            <v>47.02</v>
          </cell>
          <cell r="G14">
            <v>2016203.92</v>
          </cell>
        </row>
        <row r="15">
          <cell r="B15" t="str">
            <v>##РВТ Экспорт(Градиент Дистрибьюция)</v>
          </cell>
          <cell r="C15">
            <v>26976.6</v>
          </cell>
          <cell r="D15">
            <v>37400</v>
          </cell>
          <cell r="E15">
            <v>10423.4</v>
          </cell>
          <cell r="F15">
            <v>27.87</v>
          </cell>
          <cell r="G15">
            <v>211134.81</v>
          </cell>
        </row>
      </sheetData>
      <sheetData sheetId="31">
        <row r="6">
          <cell r="B6" t="str">
            <v>##РВТ Экспорт(Наша Мама)</v>
          </cell>
          <cell r="C6">
            <v>1521555.63</v>
          </cell>
          <cell r="D6">
            <v>2417685</v>
          </cell>
          <cell r="E6">
            <v>896129.37</v>
          </cell>
          <cell r="F6">
            <v>37.07</v>
          </cell>
          <cell r="G6">
            <v>10984679.189999999</v>
          </cell>
        </row>
        <row r="7">
          <cell r="B7" t="str">
            <v>##РВТ Экспорт(Пелигрин)</v>
          </cell>
          <cell r="C7">
            <v>234285.06</v>
          </cell>
          <cell r="D7">
            <v>361603</v>
          </cell>
          <cell r="E7">
            <v>127317.94</v>
          </cell>
          <cell r="F7">
            <v>35.21</v>
          </cell>
          <cell r="G7">
            <v>1581933.88</v>
          </cell>
        </row>
        <row r="8">
          <cell r="B8" t="str">
            <v>##РВТ Экспорт(Ушастый нянь)</v>
          </cell>
          <cell r="C8">
            <v>520980.13</v>
          </cell>
          <cell r="D8">
            <v>801678</v>
          </cell>
          <cell r="E8">
            <v>280697.87</v>
          </cell>
          <cell r="F8">
            <v>35.01</v>
          </cell>
          <cell r="G8">
            <v>2043786.63</v>
          </cell>
        </row>
        <row r="9">
          <cell r="B9" t="str">
            <v>##ВЕСТА ООО(Playgro,Canpol)</v>
          </cell>
          <cell r="C9">
            <v>1723400.47</v>
          </cell>
          <cell r="D9">
            <v>2494173.5</v>
          </cell>
          <cell r="E9">
            <v>770773.03</v>
          </cell>
          <cell r="F9">
            <v>30.9</v>
          </cell>
          <cell r="G9">
            <v>13642906.220000001</v>
          </cell>
        </row>
        <row r="10">
          <cell r="B10" t="str">
            <v>##Джапан Трейд ЛТД</v>
          </cell>
          <cell r="C10">
            <v>7530.93</v>
          </cell>
          <cell r="D10">
            <v>8232</v>
          </cell>
          <cell r="E10">
            <v>701.07</v>
          </cell>
          <cell r="F10">
            <v>8.52</v>
          </cell>
          <cell r="G10">
            <v>345737.68</v>
          </cell>
        </row>
        <row r="11">
          <cell r="B11" t="str">
            <v>##Наука.Техника.Медицина ООО</v>
          </cell>
          <cell r="C11">
            <v>73282.100000000006</v>
          </cell>
          <cell r="D11">
            <v>122810</v>
          </cell>
          <cell r="E11">
            <v>49527.9</v>
          </cell>
          <cell r="F11">
            <v>40.33</v>
          </cell>
          <cell r="G11">
            <v>805202.32</v>
          </cell>
        </row>
        <row r="12">
          <cell r="B12" t="str">
            <v>##Авангард ООО</v>
          </cell>
          <cell r="C12">
            <v>114486.01</v>
          </cell>
          <cell r="D12">
            <v>182915</v>
          </cell>
          <cell r="E12">
            <v>68428.990000000005</v>
          </cell>
          <cell r="F12">
            <v>37.409999999999997</v>
          </cell>
          <cell r="G12">
            <v>1220075.25</v>
          </cell>
        </row>
        <row r="13">
          <cell r="B13" t="str">
            <v>##Веста ООО(Organic)</v>
          </cell>
          <cell r="C13">
            <v>28046</v>
          </cell>
          <cell r="D13">
            <v>44030</v>
          </cell>
          <cell r="E13">
            <v>15984</v>
          </cell>
          <cell r="F13">
            <v>36.299999999999997</v>
          </cell>
          <cell r="G13">
            <v>430988.02</v>
          </cell>
        </row>
        <row r="14">
          <cell r="B14" t="str">
            <v>##Опт-Юнион ООО</v>
          </cell>
          <cell r="C14">
            <v>500589.71</v>
          </cell>
          <cell r="D14">
            <v>972193.5</v>
          </cell>
          <cell r="E14">
            <v>471603.79</v>
          </cell>
          <cell r="F14">
            <v>48.51</v>
          </cell>
          <cell r="G14">
            <v>1856182.78</v>
          </cell>
        </row>
        <row r="15">
          <cell r="B15" t="str">
            <v>##РВТ Экспорт(Градиент Дистрибьюция)</v>
          </cell>
          <cell r="C15">
            <v>15672.95</v>
          </cell>
          <cell r="D15">
            <v>22460</v>
          </cell>
          <cell r="E15">
            <v>6787.05</v>
          </cell>
          <cell r="F15">
            <v>30.22</v>
          </cell>
          <cell r="G15">
            <v>197242.58</v>
          </cell>
        </row>
      </sheetData>
      <sheetData sheetId="32">
        <row r="6">
          <cell r="B6" t="str">
            <v>##РВТ Экспорт(Наша Мама)</v>
          </cell>
          <cell r="C6">
            <v>1600402.89</v>
          </cell>
          <cell r="D6">
            <v>2512979.5</v>
          </cell>
          <cell r="E6">
            <v>912576.61</v>
          </cell>
          <cell r="F6">
            <v>36.31</v>
          </cell>
          <cell r="G6">
            <v>9579193.4399999995</v>
          </cell>
        </row>
        <row r="7">
          <cell r="B7" t="str">
            <v>##РВТ Экспорт(Пелигрин)</v>
          </cell>
          <cell r="C7">
            <v>276274.74</v>
          </cell>
          <cell r="D7">
            <v>396415</v>
          </cell>
          <cell r="E7">
            <v>120140.26</v>
          </cell>
          <cell r="F7">
            <v>30.31</v>
          </cell>
          <cell r="G7">
            <v>1366844.67</v>
          </cell>
        </row>
        <row r="8">
          <cell r="B8" t="str">
            <v>##РВТ Экспорт(Ушастый нянь)</v>
          </cell>
          <cell r="C8">
            <v>749030.2</v>
          </cell>
          <cell r="D8">
            <v>1133537</v>
          </cell>
          <cell r="E8">
            <v>384506.8</v>
          </cell>
          <cell r="F8">
            <v>33.92</v>
          </cell>
          <cell r="G8">
            <v>1543610.99</v>
          </cell>
        </row>
        <row r="9">
          <cell r="B9" t="str">
            <v>##ВЕСТА ООО(Playgro,Canpol)</v>
          </cell>
          <cell r="C9">
            <v>2369069.92</v>
          </cell>
          <cell r="D9">
            <v>3271609.5</v>
          </cell>
          <cell r="E9">
            <v>902539.58</v>
          </cell>
          <cell r="F9">
            <v>27.59</v>
          </cell>
          <cell r="G9">
            <v>12489290.17</v>
          </cell>
        </row>
        <row r="10">
          <cell r="B10" t="str">
            <v>##Джапан Трейд ЛТД</v>
          </cell>
          <cell r="C10">
            <v>25095.49</v>
          </cell>
          <cell r="D10">
            <v>27398</v>
          </cell>
          <cell r="E10">
            <v>2302.5100000000002</v>
          </cell>
          <cell r="F10">
            <v>8.4</v>
          </cell>
          <cell r="G10">
            <v>320642.21000000002</v>
          </cell>
        </row>
        <row r="11">
          <cell r="B11" t="str">
            <v>##Наука.Техника.Медицина ООО</v>
          </cell>
          <cell r="C11">
            <v>96477.34</v>
          </cell>
          <cell r="D11">
            <v>158162</v>
          </cell>
          <cell r="E11">
            <v>61684.66</v>
          </cell>
          <cell r="F11">
            <v>39</v>
          </cell>
          <cell r="G11">
            <v>726627.41</v>
          </cell>
        </row>
        <row r="12">
          <cell r="B12" t="str">
            <v>##Авангард ООО</v>
          </cell>
          <cell r="C12">
            <v>106148.65</v>
          </cell>
          <cell r="D12">
            <v>162260</v>
          </cell>
          <cell r="E12">
            <v>56111.35</v>
          </cell>
          <cell r="F12">
            <v>34.58</v>
          </cell>
          <cell r="G12">
            <v>1122130.74</v>
          </cell>
        </row>
        <row r="13">
          <cell r="B13" t="str">
            <v>##Веста ООО(Organic)</v>
          </cell>
          <cell r="C13">
            <v>15087.7</v>
          </cell>
          <cell r="D13">
            <v>20480</v>
          </cell>
          <cell r="E13">
            <v>5392.3</v>
          </cell>
          <cell r="F13">
            <v>26.33</v>
          </cell>
          <cell r="G13">
            <v>415900.34</v>
          </cell>
        </row>
        <row r="14">
          <cell r="B14" t="str">
            <v>##Опт-Юнион ООО</v>
          </cell>
          <cell r="C14">
            <v>547210.14</v>
          </cell>
          <cell r="D14">
            <v>1070388</v>
          </cell>
          <cell r="E14">
            <v>523177.86</v>
          </cell>
          <cell r="F14">
            <v>48.88</v>
          </cell>
          <cell r="G14">
            <v>1397678.95</v>
          </cell>
        </row>
        <row r="15">
          <cell r="B15" t="str">
            <v>##РВТ Экспорт(Градиент Дистрибьюция)</v>
          </cell>
          <cell r="C15">
            <v>13403.02</v>
          </cell>
          <cell r="D15">
            <v>19610</v>
          </cell>
          <cell r="E15">
            <v>6206.98</v>
          </cell>
          <cell r="F15">
            <v>31.65</v>
          </cell>
          <cell r="G15">
            <v>184433.12</v>
          </cell>
        </row>
      </sheetData>
      <sheetData sheetId="33"/>
      <sheetData sheetId="34">
        <row r="6">
          <cell r="G6">
            <v>11443024.539999999</v>
          </cell>
        </row>
        <row r="7">
          <cell r="G7">
            <v>1904834.6</v>
          </cell>
        </row>
        <row r="8">
          <cell r="G8">
            <v>15499009.949999999</v>
          </cell>
        </row>
        <row r="9">
          <cell r="G9">
            <v>1531950.0800000001</v>
          </cell>
        </row>
        <row r="10">
          <cell r="G10">
            <v>390632.62</v>
          </cell>
        </row>
        <row r="12">
          <cell r="G12">
            <v>887067.39</v>
          </cell>
        </row>
        <row r="13">
          <cell r="G13">
            <v>1864100.26</v>
          </cell>
        </row>
        <row r="14">
          <cell r="G14">
            <v>550370.5</v>
          </cell>
        </row>
        <row r="15">
          <cell r="G15">
            <v>2017747.58</v>
          </cell>
        </row>
        <row r="17">
          <cell r="G17">
            <v>283509.43</v>
          </cell>
        </row>
      </sheetData>
      <sheetData sheetId="35">
        <row r="8">
          <cell r="C8">
            <v>2004.6</v>
          </cell>
          <cell r="D8">
            <v>164697.25</v>
          </cell>
          <cell r="E8">
            <v>42266.78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C9">
            <v>7527.12</v>
          </cell>
          <cell r="D9">
            <v>1324143.3600000001</v>
          </cell>
          <cell r="E9">
            <v>1044066.52</v>
          </cell>
          <cell r="F9">
            <v>725.8</v>
          </cell>
          <cell r="G9">
            <v>3435490.81</v>
          </cell>
          <cell r="H9">
            <v>1480773.36</v>
          </cell>
          <cell r="I9">
            <v>1226395.9099999999</v>
          </cell>
        </row>
        <row r="10">
          <cell r="C10">
            <v>0</v>
          </cell>
          <cell r="D10">
            <v>63435.83</v>
          </cell>
          <cell r="E10">
            <v>76437.3</v>
          </cell>
          <cell r="F10">
            <v>0</v>
          </cell>
          <cell r="G10">
            <v>114363.83</v>
          </cell>
          <cell r="H10">
            <v>115437.85</v>
          </cell>
          <cell r="I10">
            <v>15636.08</v>
          </cell>
        </row>
        <row r="11">
          <cell r="C11">
            <v>0</v>
          </cell>
          <cell r="D11">
            <v>511333.1</v>
          </cell>
          <cell r="E11">
            <v>386031.82</v>
          </cell>
          <cell r="F11">
            <v>252.34</v>
          </cell>
          <cell r="G11">
            <v>1223579.22</v>
          </cell>
          <cell r="H11">
            <v>341933.32</v>
          </cell>
          <cell r="I11">
            <v>91421.57</v>
          </cell>
        </row>
        <row r="12">
          <cell r="C12">
            <v>0</v>
          </cell>
          <cell r="D12">
            <v>2900814.49</v>
          </cell>
          <cell r="E12">
            <v>4086674.71</v>
          </cell>
          <cell r="F12">
            <v>0</v>
          </cell>
          <cell r="G12">
            <v>5683861.71</v>
          </cell>
          <cell r="H12">
            <v>0</v>
          </cell>
          <cell r="I12">
            <v>0</v>
          </cell>
        </row>
        <row r="14">
          <cell r="C14">
            <v>0</v>
          </cell>
          <cell r="D14">
            <v>1117327.3</v>
          </cell>
          <cell r="E14">
            <v>1201794.8700000001</v>
          </cell>
          <cell r="F14">
            <v>0</v>
          </cell>
          <cell r="G14">
            <v>2108627.04</v>
          </cell>
          <cell r="H14">
            <v>2590617.31</v>
          </cell>
          <cell r="I14">
            <v>393561.52</v>
          </cell>
        </row>
        <row r="15">
          <cell r="C15">
            <v>0</v>
          </cell>
          <cell r="D15">
            <v>0</v>
          </cell>
          <cell r="E15">
            <v>61908.35</v>
          </cell>
          <cell r="F15">
            <v>0</v>
          </cell>
          <cell r="G15">
            <v>451930.08</v>
          </cell>
          <cell r="H15">
            <v>412484.28</v>
          </cell>
          <cell r="I15">
            <v>51370.46</v>
          </cell>
        </row>
        <row r="16">
          <cell r="C16">
            <v>10792.8</v>
          </cell>
          <cell r="D16">
            <v>453370.5</v>
          </cell>
          <cell r="E16">
            <v>931251.6</v>
          </cell>
          <cell r="F16">
            <v>0</v>
          </cell>
          <cell r="G16">
            <v>996826.35</v>
          </cell>
          <cell r="H16">
            <v>1008605.18</v>
          </cell>
          <cell r="I16">
            <v>242952.55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29"/>
  <sheetViews>
    <sheetView tabSelected="1" workbookViewId="0">
      <selection activeCell="C15" sqref="C15:J15"/>
    </sheetView>
  </sheetViews>
  <sheetFormatPr defaultColWidth="11.7109375" defaultRowHeight="12.75"/>
  <cols>
    <col min="1" max="1" width="7" customWidth="1"/>
    <col min="2" max="2" width="37.5703125" customWidth="1"/>
    <col min="3" max="9" width="14.7109375" customWidth="1"/>
    <col min="11" max="12" width="0" hidden="1" customWidth="1"/>
  </cols>
  <sheetData>
    <row r="1" spans="1:12" s="5" customFormat="1" ht="18">
      <c r="A1" s="34" t="s">
        <v>0</v>
      </c>
      <c r="B1" s="34"/>
      <c r="C1" s="34"/>
      <c r="D1" s="1"/>
      <c r="E1" s="1"/>
      <c r="F1" s="2"/>
      <c r="G1" s="2"/>
      <c r="H1" s="2"/>
      <c r="I1" s="3"/>
    </row>
    <row r="2" spans="1:12" s="10" customFormat="1" ht="12.75" customHeight="1">
      <c r="A2" s="35" t="s">
        <v>104</v>
      </c>
      <c r="B2" s="36"/>
      <c r="C2" s="36"/>
      <c r="D2" s="36"/>
      <c r="E2" s="36"/>
      <c r="F2" s="36"/>
      <c r="G2" s="6"/>
      <c r="H2" s="6"/>
      <c r="I2" s="7"/>
    </row>
    <row r="3" spans="1:12" s="10" customFormat="1" ht="12.75" customHeight="1">
      <c r="A3" s="35" t="s">
        <v>18</v>
      </c>
      <c r="B3" s="37"/>
      <c r="C3" s="37"/>
      <c r="D3" s="37"/>
      <c r="E3" s="37"/>
      <c r="F3" s="37"/>
      <c r="G3" s="11"/>
      <c r="H3" s="11"/>
      <c r="I3" s="7"/>
    </row>
    <row r="4" spans="1:12" s="17" customFormat="1" ht="44.45" customHeight="1">
      <c r="A4" s="32" t="s">
        <v>20</v>
      </c>
      <c r="B4" s="32" t="s">
        <v>21</v>
      </c>
      <c r="C4" s="12" t="s">
        <v>1</v>
      </c>
      <c r="D4" s="12" t="s">
        <v>1</v>
      </c>
      <c r="E4" s="12" t="s">
        <v>33</v>
      </c>
      <c r="F4" s="13" t="s">
        <v>3</v>
      </c>
      <c r="G4" s="13" t="s">
        <v>3</v>
      </c>
      <c r="H4" s="12" t="s">
        <v>33</v>
      </c>
      <c r="I4" s="15" t="s">
        <v>5</v>
      </c>
      <c r="J4" s="15" t="s">
        <v>5</v>
      </c>
      <c r="K4" s="15" t="s">
        <v>5</v>
      </c>
      <c r="L4" s="15" t="s">
        <v>5</v>
      </c>
    </row>
    <row r="5" spans="1:12" s="20" customFormat="1" ht="12.75" customHeight="1">
      <c r="A5" s="33"/>
      <c r="B5" s="33"/>
      <c r="C5" s="13">
        <v>2014</v>
      </c>
      <c r="D5" s="13">
        <v>2015</v>
      </c>
      <c r="E5" s="13"/>
      <c r="F5" s="13">
        <v>2014</v>
      </c>
      <c r="G5" s="13">
        <v>2015</v>
      </c>
      <c r="H5" s="13"/>
      <c r="I5" s="13">
        <v>2014</v>
      </c>
      <c r="J5" s="13">
        <v>2015</v>
      </c>
      <c r="K5" s="18" t="s">
        <v>10</v>
      </c>
    </row>
    <row r="6" spans="1:12" s="24" customFormat="1" ht="12.75" customHeight="1">
      <c r="A6" s="21" t="s">
        <v>12</v>
      </c>
      <c r="B6" s="22" t="s">
        <v>13</v>
      </c>
      <c r="C6" s="22" t="s">
        <v>14</v>
      </c>
      <c r="D6" s="22"/>
      <c r="E6" s="22"/>
      <c r="F6" s="23" t="s">
        <v>16</v>
      </c>
      <c r="G6" s="23"/>
      <c r="H6" s="23"/>
      <c r="I6" s="23">
        <v>7</v>
      </c>
      <c r="J6" s="23">
        <v>7</v>
      </c>
      <c r="K6" s="23">
        <v>7</v>
      </c>
    </row>
    <row r="7" spans="1:12" s="28" customFormat="1" ht="12.75" customHeight="1">
      <c r="A7" s="25">
        <v>101</v>
      </c>
      <c r="B7" s="26" t="s">
        <v>22</v>
      </c>
      <c r="C7" s="40">
        <v>38945179.700000003</v>
      </c>
      <c r="D7" s="40">
        <f>VLOOKUP(B7,Лист2!B10:C16,2,0)</f>
        <v>32328933.5</v>
      </c>
      <c r="E7" s="27">
        <f>D7/C7*100-100</f>
        <v>-16.988613869459186</v>
      </c>
      <c r="F7" s="40">
        <v>3504300.86</v>
      </c>
      <c r="G7" s="40">
        <f>VLOOKUP(B7,Лист2!B10:E16,4,0)</f>
        <v>2194307.81</v>
      </c>
      <c r="H7" s="27">
        <f>G7/F7*100-100</f>
        <v>-37.38243667811102</v>
      </c>
      <c r="I7" s="27">
        <v>9.8879999999999999</v>
      </c>
      <c r="J7" s="27">
        <f>VLOOKUP(B7,Лист2!B10:G16,6,0)</f>
        <v>7.282</v>
      </c>
      <c r="K7" s="27">
        <f>J7/I7*100-100</f>
        <v>-26.355177993527519</v>
      </c>
    </row>
    <row r="8" spans="1:12" s="28" customFormat="1" ht="12.75" customHeight="1">
      <c r="A8" s="25">
        <v>102</v>
      </c>
      <c r="B8" s="26" t="s">
        <v>23</v>
      </c>
      <c r="C8" s="40">
        <v>17808883.75</v>
      </c>
      <c r="D8" s="40">
        <f>VLOOKUP(B8,Лист2!B11:C17,2,0)</f>
        <v>14250281.75</v>
      </c>
      <c r="E8" s="27">
        <f t="shared" ref="E8:E13" si="0">D8/C8*100-100</f>
        <v>-19.982173222956774</v>
      </c>
      <c r="F8" s="40">
        <v>1191815.18</v>
      </c>
      <c r="G8" s="40">
        <f>VLOOKUP(B8,Лист2!B11:E17,4,0)</f>
        <v>849249.81</v>
      </c>
      <c r="H8" s="27">
        <f t="shared" ref="H8:H13" si="1">G8/F8*100-100</f>
        <v>-28.74316217385315</v>
      </c>
      <c r="I8" s="27">
        <v>7.1719999999999997</v>
      </c>
      <c r="J8" s="27">
        <f>VLOOKUP(B8,Лист2!B11:G17,6,0)</f>
        <v>6.3369999999999997</v>
      </c>
      <c r="K8" s="27">
        <f t="shared" ref="K8:K13" si="2">J8/I8*100-100</f>
        <v>-11.642498605688786</v>
      </c>
    </row>
    <row r="9" spans="1:12" s="28" customFormat="1" ht="12.75" customHeight="1">
      <c r="A9" s="25">
        <v>103</v>
      </c>
      <c r="B9" s="26" t="s">
        <v>24</v>
      </c>
      <c r="C9" s="40">
        <v>14914058.35</v>
      </c>
      <c r="D9" s="40">
        <f>VLOOKUP(B9,Лист2!B12:C18,2,0)</f>
        <v>10832509.5</v>
      </c>
      <c r="E9" s="27">
        <f t="shared" si="0"/>
        <v>-27.367124053125352</v>
      </c>
      <c r="F9" s="40">
        <v>999354.22</v>
      </c>
      <c r="G9" s="40">
        <f>VLOOKUP(B9,Лист2!B12:E18,4,0)</f>
        <v>589647.24</v>
      </c>
      <c r="H9" s="27">
        <f t="shared" si="1"/>
        <v>-40.997173154479704</v>
      </c>
      <c r="I9" s="27">
        <v>7.1820000000000004</v>
      </c>
      <c r="J9" s="27">
        <f>VLOOKUP(B9,Лист2!B12:G18,6,0)</f>
        <v>5.7569999999999997</v>
      </c>
      <c r="K9" s="27">
        <f t="shared" si="2"/>
        <v>-19.841269841269849</v>
      </c>
    </row>
    <row r="10" spans="1:12" s="28" customFormat="1" ht="12.75" customHeight="1">
      <c r="A10" s="25">
        <v>104</v>
      </c>
      <c r="B10" s="26" t="s">
        <v>25</v>
      </c>
      <c r="C10" s="40">
        <v>22901692.75</v>
      </c>
      <c r="D10" s="40">
        <f>VLOOKUP(B10,Лист2!B13:C19,2,0)</f>
        <v>11159727.75</v>
      </c>
      <c r="E10" s="27">
        <f t="shared" si="0"/>
        <v>-51.271166407557359</v>
      </c>
      <c r="F10" s="40">
        <v>1673389.6</v>
      </c>
      <c r="G10" s="40">
        <f>VLOOKUP(B10,Лист2!B13:E19,4,0)</f>
        <v>674523.61</v>
      </c>
      <c r="H10" s="27">
        <f t="shared" si="1"/>
        <v>-59.691179507748828</v>
      </c>
      <c r="I10" s="27">
        <v>7.883</v>
      </c>
      <c r="J10" s="27">
        <f>VLOOKUP(B10,Лист2!B13:G19,6,0)</f>
        <v>6.4329999999999998</v>
      </c>
      <c r="K10" s="27">
        <f t="shared" si="2"/>
        <v>-18.394012431815298</v>
      </c>
    </row>
    <row r="11" spans="1:12" s="28" customFormat="1" ht="12.75" customHeight="1">
      <c r="A11" s="25">
        <v>106</v>
      </c>
      <c r="B11" s="26" t="s">
        <v>26</v>
      </c>
      <c r="C11" s="40">
        <v>9531091.9000000004</v>
      </c>
      <c r="D11" s="40">
        <v>0</v>
      </c>
      <c r="E11" s="27">
        <f t="shared" si="0"/>
        <v>-100</v>
      </c>
      <c r="F11" s="40">
        <v>941736.58</v>
      </c>
      <c r="G11" s="40">
        <v>0</v>
      </c>
      <c r="H11" s="27">
        <f t="shared" si="1"/>
        <v>-100</v>
      </c>
      <c r="I11" s="27">
        <v>10.964</v>
      </c>
      <c r="J11" s="27"/>
      <c r="K11" s="27">
        <f t="shared" si="2"/>
        <v>-100</v>
      </c>
    </row>
    <row r="12" spans="1:12" s="28" customFormat="1" ht="12.75" customHeight="1">
      <c r="A12" s="25">
        <v>109</v>
      </c>
      <c r="B12" s="26" t="s">
        <v>27</v>
      </c>
      <c r="C12" s="40">
        <v>6789657.4500000002</v>
      </c>
      <c r="D12" s="40">
        <f>VLOOKUP(B12,Лист2!B14:C24,2,0)</f>
        <v>6036289.75</v>
      </c>
      <c r="E12" s="27">
        <f t="shared" si="0"/>
        <v>-11.095813088479161</v>
      </c>
      <c r="F12" s="40">
        <v>505092.03</v>
      </c>
      <c r="G12" s="40">
        <f>VLOOKUP(B12,Лист2!B14:E21,4,0)</f>
        <v>265085.2</v>
      </c>
      <c r="H12" s="27">
        <f t="shared" si="1"/>
        <v>-47.517445484142762</v>
      </c>
      <c r="I12" s="27">
        <v>8.0370000000000008</v>
      </c>
      <c r="J12" s="27">
        <f>VLOOKUP(B12,Лист2!B14:G21,6,0)</f>
        <v>4.593</v>
      </c>
      <c r="K12" s="27">
        <f t="shared" si="2"/>
        <v>-42.851810377006352</v>
      </c>
    </row>
    <row r="13" spans="1:12" s="28" customFormat="1" ht="12.75" customHeight="1">
      <c r="A13" s="25">
        <v>110</v>
      </c>
      <c r="B13" s="26" t="s">
        <v>28</v>
      </c>
      <c r="C13" s="40">
        <v>5728851.0999999996</v>
      </c>
      <c r="D13" s="40">
        <f>VLOOKUP(B13,Лист2!B15:C25,2,0)</f>
        <v>6120232</v>
      </c>
      <c r="E13" s="27">
        <f t="shared" si="0"/>
        <v>6.8317520069600022</v>
      </c>
      <c r="F13" s="40">
        <v>435701.39</v>
      </c>
      <c r="G13" s="40">
        <f>VLOOKUP(B13,Лист2!B14:E22,4,0)</f>
        <v>285338.76</v>
      </c>
      <c r="H13" s="27">
        <f t="shared" si="1"/>
        <v>-34.51047746255756</v>
      </c>
      <c r="I13" s="27">
        <v>8.2309999999999999</v>
      </c>
      <c r="J13" s="27">
        <f>VLOOKUP(B13,Лист2!B14:G22,6,0)</f>
        <v>4.8899999999999997</v>
      </c>
      <c r="K13" s="27">
        <f t="shared" si="2"/>
        <v>-40.590450735026131</v>
      </c>
    </row>
    <row r="14" spans="1:12" s="28" customFormat="1" ht="12.75" customHeight="1">
      <c r="A14" s="25">
        <v>111</v>
      </c>
      <c r="B14" s="26" t="s">
        <v>29</v>
      </c>
      <c r="C14" s="40">
        <v>0</v>
      </c>
      <c r="D14" s="40">
        <f>VLOOKUP(B14,Лист2!B16:C26,2,0)</f>
        <v>7122382</v>
      </c>
      <c r="E14" s="27">
        <v>0</v>
      </c>
      <c r="F14" s="40">
        <v>0</v>
      </c>
      <c r="G14" s="40">
        <f>VLOOKUP(B14,Лист2!B14:E23,4,0)</f>
        <v>320127.19</v>
      </c>
      <c r="H14" s="27">
        <v>0</v>
      </c>
      <c r="I14" s="27">
        <v>0</v>
      </c>
      <c r="J14" s="27">
        <f>VLOOKUP(B14,Лист2!B14:G23,6,0)</f>
        <v>4.7060000000000004</v>
      </c>
      <c r="K14" s="27">
        <v>0</v>
      </c>
    </row>
    <row r="15" spans="1:12" s="28" customFormat="1" ht="12.75" customHeight="1">
      <c r="A15" s="29"/>
      <c r="B15" s="30" t="s">
        <v>30</v>
      </c>
      <c r="C15" s="41">
        <v>116619415</v>
      </c>
      <c r="D15" s="41">
        <f>SUM(D7:D14)</f>
        <v>87850356.25</v>
      </c>
      <c r="E15" s="41">
        <f>D15/C15*100-100</f>
        <v>-24.669184586460162</v>
      </c>
      <c r="F15" s="41">
        <v>9251389.8599999994</v>
      </c>
      <c r="G15" s="41">
        <f>SUM(G7:G14)</f>
        <v>5178279.620000001</v>
      </c>
      <c r="H15" s="41">
        <f>G15/F15*100-100</f>
        <v>-44.027008932039521</v>
      </c>
      <c r="I15" s="41">
        <v>8.6170000000000009</v>
      </c>
      <c r="J15" s="41">
        <f>AVERAGE(J7:J14)</f>
        <v>5.7139999999999995</v>
      </c>
      <c r="K15" s="31">
        <v>8.6170000000000009</v>
      </c>
    </row>
    <row r="17" spans="1:12">
      <c r="A17" s="35" t="s">
        <v>34</v>
      </c>
      <c r="B17" s="37"/>
      <c r="C17" s="37"/>
      <c r="D17" s="37"/>
      <c r="E17" s="37"/>
      <c r="F17" s="37"/>
    </row>
    <row r="18" spans="1:12" ht="56.25">
      <c r="A18" s="32" t="s">
        <v>20</v>
      </c>
      <c r="B18" s="32" t="s">
        <v>21</v>
      </c>
      <c r="C18" s="12" t="s">
        <v>1</v>
      </c>
      <c r="D18" s="12" t="s">
        <v>1</v>
      </c>
      <c r="E18" s="12" t="s">
        <v>33</v>
      </c>
      <c r="F18" s="13" t="s">
        <v>3</v>
      </c>
      <c r="G18" s="13" t="s">
        <v>3</v>
      </c>
      <c r="H18" s="12" t="s">
        <v>33</v>
      </c>
      <c r="I18" s="15" t="s">
        <v>5</v>
      </c>
      <c r="J18" s="15" t="s">
        <v>5</v>
      </c>
      <c r="K18" s="15"/>
      <c r="L18" s="14" t="s">
        <v>8</v>
      </c>
    </row>
    <row r="19" spans="1:12">
      <c r="A19" s="33"/>
      <c r="B19" s="33"/>
      <c r="C19" s="13">
        <v>2014</v>
      </c>
      <c r="D19" s="13">
        <v>2015</v>
      </c>
      <c r="E19" s="13"/>
      <c r="F19" s="13">
        <v>2014</v>
      </c>
      <c r="G19" s="13">
        <v>2015</v>
      </c>
      <c r="H19" s="13"/>
      <c r="I19" s="13">
        <v>2014</v>
      </c>
      <c r="J19" s="13">
        <v>2015</v>
      </c>
      <c r="K19" s="19"/>
      <c r="L19" s="18" t="s">
        <v>11</v>
      </c>
    </row>
    <row r="20" spans="1:12">
      <c r="A20" s="21"/>
      <c r="B20" s="22"/>
      <c r="C20" s="22"/>
      <c r="D20" s="22"/>
      <c r="E20" s="22"/>
      <c r="F20" s="23"/>
      <c r="G20" s="23"/>
      <c r="H20" s="23"/>
      <c r="I20" s="23"/>
      <c r="J20" s="23"/>
      <c r="K20" s="23"/>
      <c r="L20" s="23">
        <v>10</v>
      </c>
    </row>
    <row r="21" spans="1:12">
      <c r="A21" s="25">
        <v>101</v>
      </c>
      <c r="B21" s="26" t="s">
        <v>22</v>
      </c>
      <c r="C21" s="40">
        <v>88547095.450000003</v>
      </c>
      <c r="D21" s="40">
        <f>VLOOKUP(B21,Лист3!B4:C10,2,0)</f>
        <v>79902369.25</v>
      </c>
      <c r="E21" s="40">
        <f>D21/C21*100-100</f>
        <v>-9.7628568797961606</v>
      </c>
      <c r="F21" s="40">
        <v>14537972.310000001</v>
      </c>
      <c r="G21" s="40">
        <f>VLOOKUP(B21,Лист3!B4:E10,4,0)</f>
        <v>14698139.34</v>
      </c>
      <c r="H21" s="40">
        <f>G21/F21*100-100</f>
        <v>1.101715057538172</v>
      </c>
      <c r="I21" s="40">
        <v>19.643000000000001</v>
      </c>
      <c r="J21" s="40">
        <f>VLOOKUP(B21,Лист3!B4:G10,6,0)</f>
        <v>22.542000000000002</v>
      </c>
      <c r="K21" s="27"/>
      <c r="L21" s="27">
        <v>34.954999999999998</v>
      </c>
    </row>
    <row r="22" spans="1:12">
      <c r="A22" s="25">
        <v>102</v>
      </c>
      <c r="B22" s="26" t="s">
        <v>23</v>
      </c>
      <c r="C22" s="40">
        <v>43817045.299999997</v>
      </c>
      <c r="D22" s="40">
        <f>VLOOKUP(B22,Лист3!B5:C11,2,0)</f>
        <v>38018947.5</v>
      </c>
      <c r="E22" s="40">
        <f t="shared" ref="E22:E27" si="3">D22/C22*100-100</f>
        <v>-13.232516616085007</v>
      </c>
      <c r="F22" s="40">
        <v>7159427.0700000003</v>
      </c>
      <c r="G22" s="40">
        <f>VLOOKUP(B22,Лист3!B5:E11,4,0)</f>
        <v>7024538.7699999996</v>
      </c>
      <c r="H22" s="40">
        <f t="shared" ref="H22:H27" si="4">G22/F22*100-100</f>
        <v>-1.8840655639222916</v>
      </c>
      <c r="I22" s="40">
        <v>19.530999999999999</v>
      </c>
      <c r="J22" s="40">
        <f>VLOOKUP(B22,Лист3!B5:G11,6,0)</f>
        <v>22.664000000000001</v>
      </c>
      <c r="K22" s="27"/>
      <c r="L22" s="27">
        <v>59.38</v>
      </c>
    </row>
    <row r="23" spans="1:12">
      <c r="A23" s="25">
        <v>103</v>
      </c>
      <c r="B23" s="26" t="s">
        <v>24</v>
      </c>
      <c r="C23" s="40">
        <v>18703769.75</v>
      </c>
      <c r="D23" s="40">
        <f>VLOOKUP(B23,Лист3!B6:C12,2,0)</f>
        <v>11678180.199999999</v>
      </c>
      <c r="E23" s="40">
        <f t="shared" si="3"/>
        <v>-37.56242535010891</v>
      </c>
      <c r="F23" s="40">
        <v>2325213.39</v>
      </c>
      <c r="G23" s="40">
        <f>VLOOKUP(B23,Лист3!B6:E12,4,0)</f>
        <v>1741848.61</v>
      </c>
      <c r="H23" s="40">
        <f t="shared" si="4"/>
        <v>-25.088655626570258</v>
      </c>
      <c r="I23" s="40">
        <v>14.196999999999999</v>
      </c>
      <c r="J23" s="40">
        <f>VLOOKUP(B23,Лист3!B6:G12,6,0)</f>
        <v>17.53</v>
      </c>
      <c r="K23" s="27"/>
      <c r="L23" s="27">
        <v>109.556</v>
      </c>
    </row>
    <row r="24" spans="1:12">
      <c r="A24" s="25">
        <v>104</v>
      </c>
      <c r="B24" s="26" t="s">
        <v>25</v>
      </c>
      <c r="C24" s="40">
        <v>36786914.850000001</v>
      </c>
      <c r="D24" s="40">
        <f>VLOOKUP(B24,Лист3!B7:C13,2,0)</f>
        <v>22153392.75</v>
      </c>
      <c r="E24" s="40">
        <f t="shared" si="3"/>
        <v>-39.779150167032832</v>
      </c>
      <c r="F24" s="40">
        <v>3969967.18</v>
      </c>
      <c r="G24" s="40">
        <f>VLOOKUP(B24,Лист3!B7:E13,4,0)</f>
        <v>2864181.28</v>
      </c>
      <c r="H24" s="40">
        <f t="shared" si="4"/>
        <v>-27.85377938565226</v>
      </c>
      <c r="I24" s="40">
        <v>12.097</v>
      </c>
      <c r="J24" s="40">
        <f>VLOOKUP(B24,Лист3!B7:G13,6,0)</f>
        <v>14.849</v>
      </c>
      <c r="K24" s="27"/>
      <c r="L24" s="27">
        <v>68.045000000000002</v>
      </c>
    </row>
    <row r="25" spans="1:12">
      <c r="A25" s="25">
        <v>106</v>
      </c>
      <c r="B25" s="26" t="s">
        <v>26</v>
      </c>
      <c r="C25" s="40">
        <v>11536353.4</v>
      </c>
      <c r="D25" s="40">
        <v>0</v>
      </c>
      <c r="E25" s="40">
        <v>0</v>
      </c>
      <c r="F25" s="40">
        <v>2230748.0299999998</v>
      </c>
      <c r="G25" s="40">
        <v>0</v>
      </c>
      <c r="H25" s="40">
        <f>G25/F25*100-100</f>
        <v>-100</v>
      </c>
      <c r="I25" s="40">
        <v>23.972000000000001</v>
      </c>
      <c r="J25" s="40"/>
      <c r="K25" s="27"/>
      <c r="L25" s="27">
        <v>152.095</v>
      </c>
    </row>
    <row r="26" spans="1:12">
      <c r="A26" s="25">
        <v>109</v>
      </c>
      <c r="B26" s="26" t="s">
        <v>27</v>
      </c>
      <c r="C26" s="40">
        <v>13105388.4</v>
      </c>
      <c r="D26" s="40">
        <f>VLOOKUP(B26,Лист3!B8:C15,2,0)</f>
        <v>10100301.75</v>
      </c>
      <c r="E26" s="40">
        <f t="shared" si="3"/>
        <v>-22.930160925257283</v>
      </c>
      <c r="F26" s="40">
        <v>1323338.95</v>
      </c>
      <c r="G26" s="40">
        <f>VLOOKUP(B26,Лист3!B8:E15,4,0)</f>
        <v>1373806.32</v>
      </c>
      <c r="H26" s="40">
        <f t="shared" si="4"/>
        <v>3.8136389773761437</v>
      </c>
      <c r="I26" s="40">
        <v>11.231999999999999</v>
      </c>
      <c r="J26" s="40">
        <f>VLOOKUP(B26,Лист3!B8:G15,6,0)</f>
        <v>15.743</v>
      </c>
      <c r="K26" s="27"/>
      <c r="L26" s="27">
        <v>130.274</v>
      </c>
    </row>
    <row r="27" spans="1:12">
      <c r="A27" s="25">
        <v>110</v>
      </c>
      <c r="B27" s="26" t="s">
        <v>28</v>
      </c>
      <c r="C27" s="40">
        <v>10836571.5</v>
      </c>
      <c r="D27" s="40">
        <f>VLOOKUP(B27,Лист3!B8:C16,2,0)</f>
        <v>10145798.5</v>
      </c>
      <c r="E27" s="40">
        <f t="shared" si="3"/>
        <v>-6.3744607784851439</v>
      </c>
      <c r="F27" s="40">
        <v>1399459.78</v>
      </c>
      <c r="G27" s="40">
        <f>VLOOKUP(B27,Лист3!B8:E16,4,0)</f>
        <v>1485658.68</v>
      </c>
      <c r="H27" s="40">
        <f t="shared" si="4"/>
        <v>6.159441038026813</v>
      </c>
      <c r="I27" s="40">
        <v>14.829000000000001</v>
      </c>
      <c r="J27" s="40">
        <f>VLOOKUP(B27,Лист3!B8:G16,6,0)</f>
        <v>17.155000000000001</v>
      </c>
      <c r="K27" s="27"/>
      <c r="L27" s="27">
        <v>147.166</v>
      </c>
    </row>
    <row r="28" spans="1:12">
      <c r="A28" s="25">
        <v>111</v>
      </c>
      <c r="B28" s="26" t="s">
        <v>29</v>
      </c>
      <c r="C28" s="40">
        <v>0</v>
      </c>
      <c r="D28" s="40">
        <f>VLOOKUP(B28,Лист3!B8:C17,2,0)</f>
        <v>11545978.449999999</v>
      </c>
      <c r="E28" s="40">
        <v>0</v>
      </c>
      <c r="F28" s="40">
        <v>0</v>
      </c>
      <c r="G28" s="40">
        <f>VLOOKUP(B28,Лист3!B8:E17,4,0)</f>
        <v>2093094.34</v>
      </c>
      <c r="H28" s="40">
        <v>0</v>
      </c>
      <c r="I28" s="40">
        <v>0</v>
      </c>
      <c r="J28" s="40">
        <f>VLOOKUP(B28,Лист3!B8:G17,6,0)</f>
        <v>22.141999999999999</v>
      </c>
      <c r="K28" s="27"/>
      <c r="L28" s="27">
        <v>0</v>
      </c>
    </row>
    <row r="29" spans="1:12">
      <c r="A29" s="29"/>
      <c r="B29" s="30" t="s">
        <v>30</v>
      </c>
      <c r="C29" s="41">
        <v>223333138.65000001</v>
      </c>
      <c r="D29" s="41">
        <f>SUM(D21:D28)</f>
        <v>183544968.39999998</v>
      </c>
      <c r="E29" s="41">
        <f>D29/C29*100-100</f>
        <v>-17.815614149566343</v>
      </c>
      <c r="F29" s="41">
        <v>32946126.710000001</v>
      </c>
      <c r="G29" s="41">
        <f>SUM(G21:G28)</f>
        <v>31281267.34</v>
      </c>
      <c r="H29" s="41">
        <f>G29/F29*100-100</f>
        <v>-5.0532779912324912</v>
      </c>
      <c r="I29" s="41">
        <v>17.305</v>
      </c>
      <c r="J29" s="41">
        <f>AVERAGE(J21:J28)</f>
        <v>18.946428571428573</v>
      </c>
      <c r="K29" s="31"/>
      <c r="L29" s="31">
        <v>72.248000000000005</v>
      </c>
    </row>
  </sheetData>
  <mergeCells count="8">
    <mergeCell ref="A18:A19"/>
    <mergeCell ref="B18:B19"/>
    <mergeCell ref="A17:F17"/>
    <mergeCell ref="A4:A5"/>
    <mergeCell ref="B4:B5"/>
    <mergeCell ref="A1:C1"/>
    <mergeCell ref="A2:F2"/>
    <mergeCell ref="A3:F3"/>
  </mergeCells>
  <pageMargins left="0.59055118110236227" right="0.59055118110236227" top="0.78740157480314965" bottom="0.7874015748031496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G18" sqref="G18"/>
    </sheetView>
  </sheetViews>
  <sheetFormatPr defaultColWidth="11.7109375" defaultRowHeight="12.75"/>
  <cols>
    <col min="1" max="1" width="7" customWidth="1"/>
    <col min="2" max="2" width="37.5703125" customWidth="1"/>
    <col min="3" max="10" width="14.7109375" customWidth="1"/>
  </cols>
  <sheetData>
    <row r="1" spans="1:10" s="5" customFormat="1" ht="18">
      <c r="A1" s="34" t="s">
        <v>0</v>
      </c>
      <c r="B1" s="34"/>
      <c r="C1" s="34"/>
      <c r="D1" s="2"/>
      <c r="E1" s="2"/>
      <c r="F1" s="3"/>
      <c r="G1" s="3"/>
      <c r="H1" s="4"/>
      <c r="I1" s="4"/>
      <c r="J1" s="3"/>
    </row>
    <row r="2" spans="1:10" s="10" customFormat="1" ht="12.75" customHeight="1">
      <c r="A2" s="35" t="s">
        <v>31</v>
      </c>
      <c r="B2" s="36"/>
      <c r="C2" s="36"/>
      <c r="D2" s="36"/>
      <c r="E2" s="36"/>
      <c r="F2" s="7"/>
      <c r="G2" s="7"/>
      <c r="H2" s="8"/>
      <c r="I2" s="9"/>
      <c r="J2" s="7"/>
    </row>
    <row r="3" spans="1:10" s="10" customFormat="1" ht="12.75" customHeight="1">
      <c r="A3" s="35" t="s">
        <v>32</v>
      </c>
      <c r="B3" s="37"/>
      <c r="C3" s="37"/>
      <c r="D3" s="37"/>
      <c r="E3" s="37"/>
      <c r="F3" s="7"/>
      <c r="G3" s="7"/>
      <c r="H3" s="8"/>
      <c r="I3" s="9"/>
      <c r="J3" s="7"/>
    </row>
    <row r="4" spans="1:10" s="10" customFormat="1" ht="12.75" customHeight="1">
      <c r="A4" s="35" t="s">
        <v>17</v>
      </c>
      <c r="B4" s="36"/>
      <c r="C4" s="36"/>
      <c r="D4" s="36"/>
      <c r="E4" s="36"/>
      <c r="F4" s="7"/>
      <c r="G4" s="7"/>
      <c r="H4" s="8"/>
      <c r="I4" s="9"/>
      <c r="J4" s="7"/>
    </row>
    <row r="5" spans="1:10" s="10" customFormat="1" ht="12.75" customHeight="1">
      <c r="A5" s="35" t="s">
        <v>18</v>
      </c>
      <c r="B5" s="37"/>
      <c r="C5" s="37"/>
      <c r="D5" s="37"/>
      <c r="E5" s="37"/>
      <c r="F5" s="7"/>
      <c r="G5" s="7"/>
      <c r="H5" s="8"/>
      <c r="I5" s="9"/>
      <c r="J5" s="7"/>
    </row>
    <row r="6" spans="1:10" s="10" customFormat="1" ht="12.75" customHeight="1">
      <c r="A6" s="38" t="s">
        <v>19</v>
      </c>
      <c r="B6" s="39"/>
      <c r="C6" s="39"/>
      <c r="D6" s="39"/>
      <c r="E6" s="39"/>
      <c r="F6" s="7"/>
      <c r="G6" s="7"/>
      <c r="H6" s="9"/>
      <c r="I6" s="9"/>
      <c r="J6" s="7"/>
    </row>
    <row r="7" spans="1:10" s="17" customFormat="1" ht="44.45" customHeight="1">
      <c r="A7" s="32" t="s">
        <v>20</v>
      </c>
      <c r="B7" s="32" t="s">
        <v>21</v>
      </c>
      <c r="C7" s="12" t="s">
        <v>1</v>
      </c>
      <c r="D7" s="12" t="s">
        <v>2</v>
      </c>
      <c r="E7" s="13" t="s">
        <v>3</v>
      </c>
      <c r="F7" s="14" t="s">
        <v>4</v>
      </c>
      <c r="G7" s="15" t="s">
        <v>5</v>
      </c>
      <c r="H7" s="16" t="s">
        <v>6</v>
      </c>
      <c r="I7" s="16" t="s">
        <v>7</v>
      </c>
      <c r="J7" s="14" t="s">
        <v>8</v>
      </c>
    </row>
    <row r="8" spans="1:10" s="20" customFormat="1" ht="12.75" customHeight="1">
      <c r="A8" s="33"/>
      <c r="B8" s="33"/>
      <c r="C8" s="13" t="s">
        <v>9</v>
      </c>
      <c r="D8" s="13" t="s">
        <v>9</v>
      </c>
      <c r="E8" s="13" t="s">
        <v>9</v>
      </c>
      <c r="F8" s="18" t="s">
        <v>10</v>
      </c>
      <c r="G8" s="18" t="s">
        <v>10</v>
      </c>
      <c r="H8" s="19" t="s">
        <v>9</v>
      </c>
      <c r="I8" s="19" t="s">
        <v>9</v>
      </c>
      <c r="J8" s="18" t="s">
        <v>11</v>
      </c>
    </row>
    <row r="9" spans="1:10" s="24" customFormat="1" ht="12.75" customHeight="1">
      <c r="A9" s="21" t="s">
        <v>12</v>
      </c>
      <c r="B9" s="22" t="s">
        <v>13</v>
      </c>
      <c r="C9" s="22" t="s">
        <v>14</v>
      </c>
      <c r="D9" s="22" t="s">
        <v>15</v>
      </c>
      <c r="E9" s="23" t="s">
        <v>16</v>
      </c>
      <c r="F9" s="23">
        <v>6</v>
      </c>
      <c r="G9" s="23">
        <v>7</v>
      </c>
      <c r="H9" s="23">
        <v>8</v>
      </c>
      <c r="I9" s="23">
        <v>9</v>
      </c>
      <c r="J9" s="23">
        <v>10</v>
      </c>
    </row>
    <row r="10" spans="1:10" s="28" customFormat="1" ht="12.75" customHeight="1">
      <c r="A10" s="25">
        <v>101</v>
      </c>
      <c r="B10" s="26" t="s">
        <v>22</v>
      </c>
      <c r="C10" s="27">
        <v>32328933.5</v>
      </c>
      <c r="D10" s="27">
        <v>30134625.690000001</v>
      </c>
      <c r="E10" s="27">
        <v>2194307.81</v>
      </c>
      <c r="F10" s="27">
        <v>6.7869999999999999</v>
      </c>
      <c r="G10" s="27">
        <v>7.282</v>
      </c>
      <c r="H10" s="27">
        <v>3581793.15</v>
      </c>
      <c r="I10" s="27">
        <v>0</v>
      </c>
      <c r="J10" s="27">
        <v>25.198</v>
      </c>
    </row>
    <row r="11" spans="1:10" s="28" customFormat="1" ht="12.75" customHeight="1">
      <c r="A11" s="25">
        <v>102</v>
      </c>
      <c r="B11" s="26" t="s">
        <v>23</v>
      </c>
      <c r="C11" s="27">
        <v>14250281.75</v>
      </c>
      <c r="D11" s="27">
        <v>13401031.939999999</v>
      </c>
      <c r="E11" s="27">
        <v>849249.81</v>
      </c>
      <c r="F11" s="27">
        <v>5.96</v>
      </c>
      <c r="G11" s="27">
        <v>6.3369999999999997</v>
      </c>
      <c r="H11" s="27">
        <v>2048713.43</v>
      </c>
      <c r="I11" s="27">
        <v>0</v>
      </c>
      <c r="J11" s="27">
        <v>32.409999999999997</v>
      </c>
    </row>
    <row r="12" spans="1:10" s="28" customFormat="1" ht="12.75" customHeight="1">
      <c r="A12" s="25">
        <v>103</v>
      </c>
      <c r="B12" s="26" t="s">
        <v>24</v>
      </c>
      <c r="C12" s="27">
        <v>10832509.5</v>
      </c>
      <c r="D12" s="27">
        <v>10242862.26</v>
      </c>
      <c r="E12" s="27">
        <v>589647.24</v>
      </c>
      <c r="F12" s="27">
        <v>5.4429999999999996</v>
      </c>
      <c r="G12" s="27">
        <v>5.7569999999999997</v>
      </c>
      <c r="H12" s="27">
        <v>2029501.31</v>
      </c>
      <c r="I12" s="27">
        <v>0</v>
      </c>
      <c r="J12" s="27">
        <v>42.005000000000003</v>
      </c>
    </row>
    <row r="13" spans="1:10" s="28" customFormat="1" ht="12.75" customHeight="1">
      <c r="A13" s="25">
        <v>104</v>
      </c>
      <c r="B13" s="26" t="s">
        <v>25</v>
      </c>
      <c r="C13" s="27">
        <v>11159727.75</v>
      </c>
      <c r="D13" s="27">
        <v>10485204.140000001</v>
      </c>
      <c r="E13" s="27">
        <v>674523.61</v>
      </c>
      <c r="F13" s="27">
        <v>6.0439999999999996</v>
      </c>
      <c r="G13" s="27">
        <v>6.4329999999999998</v>
      </c>
      <c r="H13" s="27">
        <v>1980473.25</v>
      </c>
      <c r="I13" s="27">
        <v>0</v>
      </c>
      <c r="J13" s="27">
        <v>40.042999999999999</v>
      </c>
    </row>
    <row r="14" spans="1:10" s="28" customFormat="1" ht="12.75" customHeight="1">
      <c r="A14" s="25">
        <v>109</v>
      </c>
      <c r="B14" s="26" t="s">
        <v>27</v>
      </c>
      <c r="C14" s="27">
        <v>6036289.75</v>
      </c>
      <c r="D14" s="27">
        <v>5771204.5499999998</v>
      </c>
      <c r="E14" s="27">
        <v>265085.2</v>
      </c>
      <c r="F14" s="27">
        <v>4.3920000000000003</v>
      </c>
      <c r="G14" s="27">
        <v>4.593</v>
      </c>
      <c r="H14" s="27">
        <v>2206522.2999999998</v>
      </c>
      <c r="I14" s="27">
        <v>0</v>
      </c>
      <c r="J14" s="27">
        <v>81.055000000000007</v>
      </c>
    </row>
    <row r="15" spans="1:10" s="28" customFormat="1" ht="12.75" customHeight="1">
      <c r="A15" s="25">
        <v>110</v>
      </c>
      <c r="B15" s="26" t="s">
        <v>28</v>
      </c>
      <c r="C15" s="27">
        <v>6120232</v>
      </c>
      <c r="D15" s="27">
        <v>5834893.2400000002</v>
      </c>
      <c r="E15" s="27">
        <v>285338.76</v>
      </c>
      <c r="F15" s="27">
        <v>4.6619999999999999</v>
      </c>
      <c r="G15" s="27">
        <v>4.8899999999999997</v>
      </c>
      <c r="H15" s="27">
        <v>2186709.25</v>
      </c>
      <c r="I15" s="27">
        <v>0</v>
      </c>
      <c r="J15" s="27">
        <v>79.45</v>
      </c>
    </row>
    <row r="16" spans="1:10" s="28" customFormat="1" ht="12.75" customHeight="1">
      <c r="A16" s="25">
        <v>111</v>
      </c>
      <c r="B16" s="26" t="s">
        <v>29</v>
      </c>
      <c r="C16" s="27">
        <v>7122382</v>
      </c>
      <c r="D16" s="27">
        <v>6802254.8099999996</v>
      </c>
      <c r="E16" s="27">
        <v>320127.19</v>
      </c>
      <c r="F16" s="27">
        <v>4.4950000000000001</v>
      </c>
      <c r="G16" s="27">
        <v>4.7060000000000004</v>
      </c>
      <c r="H16" s="27">
        <v>1805004.35</v>
      </c>
      <c r="I16" s="27">
        <v>0</v>
      </c>
      <c r="J16" s="27">
        <v>56.255000000000003</v>
      </c>
    </row>
    <row r="17" spans="1:10" s="28" customFormat="1" ht="12.75" customHeight="1">
      <c r="A17" s="29"/>
      <c r="B17" s="30" t="s">
        <v>30</v>
      </c>
      <c r="C17" s="31">
        <v>87850356.25</v>
      </c>
      <c r="D17" s="31">
        <v>82672076.629999995</v>
      </c>
      <c r="E17" s="31">
        <v>5178279.62</v>
      </c>
      <c r="F17" s="31">
        <v>5.8940000000000001</v>
      </c>
      <c r="G17" s="31">
        <f>AVERAGE(G10:G16)</f>
        <v>5.7139999999999995</v>
      </c>
      <c r="H17" s="31">
        <v>15838717.039999999</v>
      </c>
      <c r="I17" s="31">
        <v>0</v>
      </c>
      <c r="J17" s="31">
        <v>40.616</v>
      </c>
    </row>
  </sheetData>
  <mergeCells count="8">
    <mergeCell ref="A7:A8"/>
    <mergeCell ref="B7:B8"/>
    <mergeCell ref="A1:C1"/>
    <mergeCell ref="A2:E2"/>
    <mergeCell ref="A3:E3"/>
    <mergeCell ref="A4:E4"/>
    <mergeCell ref="A5:E5"/>
    <mergeCell ref="A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G12" sqref="G12"/>
    </sheetView>
  </sheetViews>
  <sheetFormatPr defaultRowHeight="12.75"/>
  <cols>
    <col min="2" max="2" width="19.28515625" customWidth="1"/>
    <col min="3" max="3" width="14.140625" customWidth="1"/>
    <col min="4" max="4" width="16.28515625" customWidth="1"/>
    <col min="5" max="5" width="20.140625" customWidth="1"/>
    <col min="8" max="8" width="16.85546875" customWidth="1"/>
  </cols>
  <sheetData>
    <row r="1" spans="1:10" ht="67.5">
      <c r="A1" s="32" t="s">
        <v>20</v>
      </c>
      <c r="B1" s="32" t="s">
        <v>21</v>
      </c>
      <c r="C1" s="12" t="s">
        <v>1</v>
      </c>
      <c r="D1" s="12" t="s">
        <v>2</v>
      </c>
      <c r="E1" s="13" t="s">
        <v>3</v>
      </c>
      <c r="F1" s="14" t="s">
        <v>4</v>
      </c>
      <c r="G1" s="15" t="s">
        <v>5</v>
      </c>
      <c r="H1" s="16" t="s">
        <v>6</v>
      </c>
      <c r="I1" s="16" t="s">
        <v>7</v>
      </c>
      <c r="J1" s="14" t="s">
        <v>8</v>
      </c>
    </row>
    <row r="2" spans="1:10">
      <c r="A2" s="33"/>
      <c r="B2" s="33"/>
      <c r="C2" s="13" t="s">
        <v>9</v>
      </c>
      <c r="D2" s="13" t="s">
        <v>9</v>
      </c>
      <c r="E2" s="13" t="s">
        <v>9</v>
      </c>
      <c r="F2" s="18" t="s">
        <v>10</v>
      </c>
      <c r="G2" s="18" t="s">
        <v>10</v>
      </c>
      <c r="H2" s="19" t="s">
        <v>9</v>
      </c>
      <c r="I2" s="19" t="s">
        <v>9</v>
      </c>
      <c r="J2" s="18" t="s">
        <v>11</v>
      </c>
    </row>
    <row r="3" spans="1:10">
      <c r="A3" s="21" t="s">
        <v>12</v>
      </c>
      <c r="B3" s="22" t="s">
        <v>13</v>
      </c>
      <c r="C3" s="22" t="s">
        <v>14</v>
      </c>
      <c r="D3" s="22" t="s">
        <v>15</v>
      </c>
      <c r="E3" s="23" t="s">
        <v>16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</row>
    <row r="4" spans="1:10">
      <c r="A4" s="25">
        <v>101</v>
      </c>
      <c r="B4" s="26" t="s">
        <v>22</v>
      </c>
      <c r="C4" s="27">
        <v>79902369.25</v>
      </c>
      <c r="D4" s="27">
        <v>65204229.909999996</v>
      </c>
      <c r="E4" s="27">
        <v>14698139.34</v>
      </c>
      <c r="F4" s="27">
        <v>18.395</v>
      </c>
      <c r="G4" s="27">
        <v>22.542000000000002</v>
      </c>
      <c r="H4" s="27">
        <v>7741278.75</v>
      </c>
      <c r="I4" s="27">
        <v>0</v>
      </c>
      <c r="J4" s="27">
        <v>25.169</v>
      </c>
    </row>
    <row r="5" spans="1:10">
      <c r="A5" s="25">
        <v>102</v>
      </c>
      <c r="B5" s="26" t="s">
        <v>23</v>
      </c>
      <c r="C5" s="27">
        <v>38018947.5</v>
      </c>
      <c r="D5" s="27">
        <v>30994408.73</v>
      </c>
      <c r="E5" s="27">
        <v>7024538.7699999996</v>
      </c>
      <c r="F5" s="27">
        <v>18.475999999999999</v>
      </c>
      <c r="G5" s="27">
        <v>22.664000000000001</v>
      </c>
      <c r="H5" s="27">
        <v>5818995.6100000003</v>
      </c>
      <c r="I5" s="27">
        <v>0</v>
      </c>
      <c r="J5" s="27">
        <v>39.802</v>
      </c>
    </row>
    <row r="6" spans="1:10">
      <c r="A6" s="25">
        <v>103</v>
      </c>
      <c r="B6" s="26" t="s">
        <v>24</v>
      </c>
      <c r="C6" s="27">
        <v>11678180.199999999</v>
      </c>
      <c r="D6" s="27">
        <v>9936331.5899999999</v>
      </c>
      <c r="E6" s="27">
        <v>1741848.61</v>
      </c>
      <c r="F6" s="27">
        <v>14.914999999999999</v>
      </c>
      <c r="G6" s="27">
        <v>17.53</v>
      </c>
      <c r="H6" s="27">
        <v>6077579.2300000004</v>
      </c>
      <c r="I6" s="27">
        <v>0</v>
      </c>
      <c r="J6" s="27">
        <v>129.66999999999999</v>
      </c>
    </row>
    <row r="7" spans="1:10">
      <c r="A7" s="25">
        <v>104</v>
      </c>
      <c r="B7" s="26" t="s">
        <v>25</v>
      </c>
      <c r="C7" s="27">
        <v>22153392.75</v>
      </c>
      <c r="D7" s="27">
        <v>19289211.469999999</v>
      </c>
      <c r="E7" s="27">
        <v>2864181.28</v>
      </c>
      <c r="F7" s="27">
        <v>12.929</v>
      </c>
      <c r="G7" s="27">
        <v>14.849</v>
      </c>
      <c r="H7" s="27">
        <v>6174675.1299999999</v>
      </c>
      <c r="I7" s="27">
        <v>0</v>
      </c>
      <c r="J7" s="27">
        <v>67.863</v>
      </c>
    </row>
    <row r="8" spans="1:10">
      <c r="A8" s="25">
        <v>109</v>
      </c>
      <c r="B8" s="26" t="s">
        <v>27</v>
      </c>
      <c r="C8" s="27">
        <v>10100301.75</v>
      </c>
      <c r="D8" s="27">
        <v>8726495.4299999997</v>
      </c>
      <c r="E8" s="27">
        <v>1373806.32</v>
      </c>
      <c r="F8" s="27">
        <v>13.602</v>
      </c>
      <c r="G8" s="27">
        <v>15.743</v>
      </c>
      <c r="H8" s="27">
        <v>5412996.79</v>
      </c>
      <c r="I8" s="27">
        <v>0</v>
      </c>
      <c r="J8" s="27">
        <v>131.50200000000001</v>
      </c>
    </row>
    <row r="9" spans="1:10">
      <c r="A9" s="25">
        <v>110</v>
      </c>
      <c r="B9" s="26" t="s">
        <v>28</v>
      </c>
      <c r="C9" s="27">
        <v>10145798.5</v>
      </c>
      <c r="D9" s="27">
        <v>8660139.8200000003</v>
      </c>
      <c r="E9" s="27">
        <v>1485658.68</v>
      </c>
      <c r="F9" s="27">
        <v>14.643000000000001</v>
      </c>
      <c r="G9" s="27">
        <v>17.155000000000001</v>
      </c>
      <c r="H9" s="27">
        <v>4837658.68</v>
      </c>
      <c r="I9" s="27">
        <v>0</v>
      </c>
      <c r="J9" s="27">
        <v>118.426</v>
      </c>
    </row>
    <row r="10" spans="1:10">
      <c r="A10" s="25">
        <v>111</v>
      </c>
      <c r="B10" s="26" t="s">
        <v>29</v>
      </c>
      <c r="C10" s="27">
        <v>11545978.449999999</v>
      </c>
      <c r="D10" s="27">
        <v>9452884.1099999994</v>
      </c>
      <c r="E10" s="27">
        <v>2093094.34</v>
      </c>
      <c r="F10" s="27">
        <v>18.128</v>
      </c>
      <c r="G10" s="27">
        <v>22.141999999999999</v>
      </c>
      <c r="H10" s="27">
        <v>5837988.5800000001</v>
      </c>
      <c r="I10" s="27">
        <v>0</v>
      </c>
      <c r="J10" s="27">
        <v>130.929</v>
      </c>
    </row>
    <row r="11" spans="1:10">
      <c r="A11" s="29"/>
      <c r="B11" s="30" t="s">
        <v>30</v>
      </c>
      <c r="C11" s="31">
        <v>183544968.40000001</v>
      </c>
      <c r="D11" s="31">
        <v>152263701.06</v>
      </c>
      <c r="E11" s="31">
        <v>31281267.34</v>
      </c>
      <c r="F11" s="31">
        <v>17.042999999999999</v>
      </c>
      <c r="G11" s="31">
        <f>AVERAGE(G4:G10)</f>
        <v>18.946428571428573</v>
      </c>
      <c r="H11" s="31">
        <v>41901172.770000003</v>
      </c>
      <c r="I11" s="31">
        <v>110357.16</v>
      </c>
      <c r="J11" s="31">
        <v>58.494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O47"/>
  <sheetViews>
    <sheetView workbookViewId="0">
      <selection activeCell="A28" sqref="A28"/>
    </sheetView>
  </sheetViews>
  <sheetFormatPr defaultRowHeight="12.75" outlineLevelCol="1"/>
  <cols>
    <col min="1" max="1" width="28.85546875" customWidth="1"/>
    <col min="2" max="2" width="14.140625" hidden="1" customWidth="1" outlineLevel="1"/>
    <col min="3" max="3" width="15.28515625" hidden="1" customWidth="1" outlineLevel="1"/>
    <col min="4" max="4" width="14.28515625" hidden="1" customWidth="1" outlineLevel="1"/>
    <col min="5" max="5" width="15.7109375" hidden="1" customWidth="1" outlineLevel="1"/>
    <col min="6" max="6" width="14.42578125" hidden="1" customWidth="1" outlineLevel="1"/>
    <col min="7" max="7" width="16.28515625" hidden="1" customWidth="1" outlineLevel="1"/>
    <col min="8" max="8" width="13.5703125" hidden="1" customWidth="1" outlineLevel="1"/>
    <col min="9" max="13" width="9.140625" hidden="1" customWidth="1" outlineLevel="1"/>
    <col min="14" max="14" width="15.42578125" customWidth="1" collapsed="1"/>
    <col min="15" max="15" width="13.5703125" hidden="1" customWidth="1" outlineLevel="1"/>
    <col min="16" max="16" width="13" hidden="1" customWidth="1" outlineLevel="1"/>
    <col min="17" max="17" width="15.5703125" hidden="1" customWidth="1" outlineLevel="1"/>
    <col min="18" max="18" width="13.7109375" hidden="1" customWidth="1" outlineLevel="1"/>
    <col min="19" max="19" width="14.7109375" hidden="1" customWidth="1" outlineLevel="1"/>
    <col min="20" max="20" width="14.42578125" hidden="1" customWidth="1" outlineLevel="1"/>
    <col min="21" max="21" width="12.5703125" hidden="1" customWidth="1" outlineLevel="1"/>
    <col min="22" max="26" width="9.140625" hidden="1" customWidth="1" outlineLevel="1"/>
    <col min="27" max="27" width="16" customWidth="1" collapsed="1"/>
    <col min="28" max="28" width="14.140625" hidden="1" customWidth="1" outlineLevel="1"/>
    <col min="29" max="29" width="13.5703125" hidden="1" customWidth="1" outlineLevel="1"/>
    <col min="30" max="30" width="13.140625" hidden="1" customWidth="1" outlineLevel="1"/>
    <col min="31" max="31" width="14.5703125" hidden="1" customWidth="1" outlineLevel="1"/>
    <col min="32" max="32" width="13.7109375" hidden="1" customWidth="1" outlineLevel="1"/>
    <col min="33" max="33" width="12.85546875" hidden="1" customWidth="1" outlineLevel="1"/>
    <col min="34" max="34" width="12.7109375" hidden="1" customWidth="1" outlineLevel="1"/>
    <col min="35" max="39" width="9.140625" hidden="1" customWidth="1" outlineLevel="1"/>
    <col min="40" max="40" width="12.42578125" customWidth="1" collapsed="1"/>
    <col min="41" max="41" width="13.5703125" hidden="1" customWidth="1" outlineLevel="1"/>
    <col min="42" max="42" width="14.28515625" hidden="1" customWidth="1" outlineLevel="1"/>
    <col min="43" max="43" width="14" hidden="1" customWidth="1" outlineLevel="1"/>
    <col min="44" max="44" width="16.5703125" hidden="1" customWidth="1" outlineLevel="1"/>
    <col min="45" max="46" width="15.42578125" hidden="1" customWidth="1" outlineLevel="1"/>
    <col min="47" max="47" width="13" hidden="1" customWidth="1" outlineLevel="1"/>
    <col min="48" max="52" width="9.140625" hidden="1" customWidth="1" outlineLevel="1"/>
    <col min="53" max="53" width="15.28515625" customWidth="1" collapsed="1"/>
    <col min="54" max="54" width="13.42578125" hidden="1" customWidth="1" outlineLevel="1"/>
    <col min="55" max="55" width="9.140625" hidden="1" customWidth="1" outlineLevel="1"/>
    <col min="56" max="56" width="15.85546875" hidden="1" customWidth="1" outlineLevel="1"/>
    <col min="57" max="57" width="14.42578125" hidden="1" customWidth="1" outlineLevel="1"/>
    <col min="58" max="58" width="15.7109375" hidden="1" customWidth="1" outlineLevel="1"/>
    <col min="59" max="59" width="13.140625" hidden="1" customWidth="1" outlineLevel="1"/>
    <col min="60" max="60" width="14.5703125" hidden="1" customWidth="1" outlineLevel="1"/>
    <col min="61" max="65" width="9.140625" hidden="1" customWidth="1" outlineLevel="1"/>
    <col min="66" max="66" width="13.28515625" customWidth="1" collapsed="1"/>
    <col min="67" max="67" width="9.7109375" hidden="1" customWidth="1" outlineLevel="1"/>
    <col min="68" max="68" width="9.140625" hidden="1" customWidth="1" outlineLevel="1"/>
    <col min="69" max="69" width="11.140625" hidden="1" customWidth="1" outlineLevel="1"/>
    <col min="70" max="70" width="14.140625" hidden="1" customWidth="1" outlineLevel="1"/>
    <col min="71" max="71" width="11.28515625" hidden="1" customWidth="1" outlineLevel="1"/>
    <col min="72" max="72" width="12" hidden="1" customWidth="1" outlineLevel="1"/>
    <col min="73" max="73" width="11.5703125" hidden="1" customWidth="1" outlineLevel="1"/>
    <col min="74" max="78" width="9.140625" hidden="1" customWidth="1" outlineLevel="1"/>
    <col min="79" max="79" width="17.42578125" customWidth="1" collapsed="1"/>
    <col min="80" max="80" width="11.28515625" hidden="1" customWidth="1" outlineLevel="1"/>
    <col min="81" max="91" width="9.140625" hidden="1" customWidth="1" outlineLevel="1"/>
    <col min="92" max="92" width="15" customWidth="1" collapsed="1"/>
    <col min="93" max="93" width="11.28515625" hidden="1" customWidth="1" outlineLevel="1"/>
    <col min="94" max="94" width="9.7109375" hidden="1" customWidth="1" outlineLevel="1"/>
    <col min="95" max="95" width="7.85546875" hidden="1" customWidth="1" outlineLevel="1"/>
    <col min="96" max="96" width="12.42578125" hidden="1" customWidth="1" outlineLevel="1"/>
    <col min="97" max="97" width="9.7109375" hidden="1" customWidth="1" outlineLevel="1"/>
    <col min="98" max="98" width="9.42578125" hidden="1" customWidth="1" outlineLevel="1"/>
    <col min="99" max="99" width="9.5703125" hidden="1" customWidth="1" outlineLevel="1"/>
    <col min="100" max="100" width="13.85546875" hidden="1" customWidth="1" outlineLevel="1"/>
    <col min="101" max="104" width="9.140625" hidden="1" customWidth="1" outlineLevel="1"/>
    <col min="105" max="105" width="19.5703125" customWidth="1" collapsed="1"/>
    <col min="106" max="106" width="15.5703125" customWidth="1"/>
    <col min="107" max="117" width="9.140625" hidden="1" customWidth="1" outlineLevel="1"/>
    <col min="118" max="118" width="7.85546875" hidden="1" customWidth="1" outlineLevel="1"/>
    <col min="119" max="119" width="19.140625" customWidth="1" collapsed="1"/>
    <col min="120" max="120" width="18.140625" hidden="1" customWidth="1" outlineLevel="1"/>
    <col min="121" max="121" width="14" hidden="1" customWidth="1" outlineLevel="1"/>
    <col min="122" max="122" width="12.5703125" hidden="1" customWidth="1" outlineLevel="1"/>
    <col min="123" max="123" width="13.85546875" hidden="1" customWidth="1" outlineLevel="1"/>
    <col min="124" max="124" width="13" hidden="1" customWidth="1" outlineLevel="1"/>
    <col min="125" max="125" width="15.42578125" hidden="1" customWidth="1" outlineLevel="1"/>
    <col min="126" max="126" width="13" hidden="1" customWidth="1" outlineLevel="1"/>
    <col min="127" max="131" width="9.140625" hidden="1" customWidth="1" outlineLevel="1"/>
    <col min="132" max="132" width="14" customWidth="1" collapsed="1"/>
    <col min="133" max="144" width="9.140625" hidden="1" customWidth="1" outlineLevel="1"/>
    <col min="145" max="145" width="10.7109375" customWidth="1" collapsed="1"/>
    <col min="146" max="157" width="9.140625" hidden="1" customWidth="1" outlineLevel="1"/>
    <col min="158" max="158" width="11.42578125" customWidth="1" collapsed="1"/>
    <col min="159" max="170" width="9.140625" hidden="1" customWidth="1" outlineLevel="1"/>
    <col min="171" max="171" width="9.140625" collapsed="1"/>
  </cols>
  <sheetData>
    <row r="1" spans="1:171" ht="56.25" customHeight="1">
      <c r="A1" s="42" t="s">
        <v>35</v>
      </c>
      <c r="B1" s="43" t="s">
        <v>36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43" t="s">
        <v>37</v>
      </c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7"/>
      <c r="AB1" s="43" t="s">
        <v>38</v>
      </c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8"/>
      <c r="AO1" s="43" t="s">
        <v>39</v>
      </c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5"/>
      <c r="BB1" s="43" t="s">
        <v>40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5"/>
      <c r="BO1" s="43" t="s">
        <v>41</v>
      </c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5"/>
      <c r="CB1" s="43" t="s">
        <v>42</v>
      </c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5"/>
      <c r="CO1" s="43" t="s">
        <v>43</v>
      </c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5"/>
      <c r="DB1" s="49" t="s">
        <v>44</v>
      </c>
      <c r="DC1" s="43" t="s">
        <v>45</v>
      </c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5"/>
      <c r="DO1" s="50" t="s">
        <v>46</v>
      </c>
      <c r="DP1" s="43" t="s">
        <v>47</v>
      </c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5"/>
      <c r="EC1" s="43" t="s">
        <v>48</v>
      </c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5"/>
      <c r="EP1" s="43" t="s">
        <v>49</v>
      </c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5"/>
      <c r="FC1" s="43" t="s">
        <v>50</v>
      </c>
      <c r="FD1" s="46"/>
      <c r="FE1" s="46"/>
      <c r="FF1" s="46"/>
      <c r="FG1" s="46"/>
      <c r="FH1" s="46"/>
      <c r="FI1" s="46"/>
      <c r="FJ1" s="46"/>
      <c r="FK1" s="46"/>
      <c r="FL1" s="46"/>
      <c r="FM1" s="46"/>
      <c r="FN1" s="46"/>
      <c r="FO1" s="48"/>
    </row>
    <row r="2" spans="1:171">
      <c r="A2" s="51"/>
      <c r="B2" s="52">
        <v>42005</v>
      </c>
      <c r="C2" s="53">
        <v>42036</v>
      </c>
      <c r="D2" s="52">
        <v>42064</v>
      </c>
      <c r="E2" s="53">
        <v>42095</v>
      </c>
      <c r="F2" s="52">
        <v>42125</v>
      </c>
      <c r="G2" s="53">
        <v>42156</v>
      </c>
      <c r="H2" s="52">
        <v>42186</v>
      </c>
      <c r="I2" s="53">
        <v>42217</v>
      </c>
      <c r="J2" s="52">
        <v>42248</v>
      </c>
      <c r="K2" s="53">
        <v>42278</v>
      </c>
      <c r="L2" s="52">
        <v>42309</v>
      </c>
      <c r="M2" s="53">
        <v>42339</v>
      </c>
      <c r="N2" s="54" t="s">
        <v>51</v>
      </c>
      <c r="O2" s="52">
        <v>42005</v>
      </c>
      <c r="P2" s="53">
        <v>42036</v>
      </c>
      <c r="Q2" s="52">
        <v>42064</v>
      </c>
      <c r="R2" s="53">
        <v>42095</v>
      </c>
      <c r="S2" s="52">
        <v>42125</v>
      </c>
      <c r="T2" s="53">
        <v>42156</v>
      </c>
      <c r="U2" s="52">
        <v>42186</v>
      </c>
      <c r="V2" s="53">
        <v>42217</v>
      </c>
      <c r="W2" s="52">
        <v>42248</v>
      </c>
      <c r="X2" s="53">
        <v>42278</v>
      </c>
      <c r="Y2" s="52">
        <v>42309</v>
      </c>
      <c r="Z2" s="53">
        <v>42339</v>
      </c>
      <c r="AA2" s="55" t="s">
        <v>51</v>
      </c>
      <c r="AB2" s="56">
        <v>42005</v>
      </c>
      <c r="AC2" s="53">
        <v>42036</v>
      </c>
      <c r="AD2" s="52">
        <v>42064</v>
      </c>
      <c r="AE2" s="53">
        <v>42095</v>
      </c>
      <c r="AF2" s="52">
        <v>42125</v>
      </c>
      <c r="AG2" s="53">
        <v>42156</v>
      </c>
      <c r="AH2" s="52">
        <v>42186</v>
      </c>
      <c r="AI2" s="53">
        <v>42217</v>
      </c>
      <c r="AJ2" s="52">
        <v>42248</v>
      </c>
      <c r="AK2" s="53">
        <v>42278</v>
      </c>
      <c r="AL2" s="52">
        <v>42309</v>
      </c>
      <c r="AM2" s="53">
        <v>42339</v>
      </c>
      <c r="AN2" s="57" t="s">
        <v>51</v>
      </c>
      <c r="AO2" s="53">
        <v>42005</v>
      </c>
      <c r="AP2" s="52">
        <v>42036</v>
      </c>
      <c r="AQ2" s="53">
        <v>42064</v>
      </c>
      <c r="AR2" s="52">
        <v>42095</v>
      </c>
      <c r="AS2" s="53">
        <v>42125</v>
      </c>
      <c r="AT2" s="52">
        <v>42156</v>
      </c>
      <c r="AU2" s="53">
        <v>42186</v>
      </c>
      <c r="AV2" s="52">
        <v>42217</v>
      </c>
      <c r="AW2" s="53">
        <v>42248</v>
      </c>
      <c r="AX2" s="52">
        <v>42278</v>
      </c>
      <c r="AY2" s="53">
        <v>42309</v>
      </c>
      <c r="AZ2" s="52">
        <v>42339</v>
      </c>
      <c r="BA2" s="58" t="s">
        <v>51</v>
      </c>
      <c r="BB2" s="52">
        <v>42005</v>
      </c>
      <c r="BC2" s="53">
        <v>42036</v>
      </c>
      <c r="BD2" s="52">
        <v>42064</v>
      </c>
      <c r="BE2" s="52">
        <v>42095</v>
      </c>
      <c r="BF2" s="53">
        <v>42125</v>
      </c>
      <c r="BG2" s="52">
        <v>42156</v>
      </c>
      <c r="BH2" s="53">
        <v>42186</v>
      </c>
      <c r="BI2" s="52">
        <v>42217</v>
      </c>
      <c r="BJ2" s="53">
        <v>42248</v>
      </c>
      <c r="BK2" s="52">
        <v>42278</v>
      </c>
      <c r="BL2" s="53">
        <v>42309</v>
      </c>
      <c r="BM2" s="52">
        <v>42339</v>
      </c>
      <c r="BN2" s="59" t="s">
        <v>51</v>
      </c>
      <c r="BO2" s="52">
        <v>42005</v>
      </c>
      <c r="BP2" s="53">
        <v>42036</v>
      </c>
      <c r="BQ2" s="52">
        <v>42064</v>
      </c>
      <c r="BR2" s="52">
        <v>42095</v>
      </c>
      <c r="BS2" s="53">
        <v>42125</v>
      </c>
      <c r="BT2" s="52">
        <v>42156</v>
      </c>
      <c r="BU2" s="53">
        <v>42186</v>
      </c>
      <c r="BV2" s="52">
        <v>42217</v>
      </c>
      <c r="BW2" s="53">
        <v>42248</v>
      </c>
      <c r="BX2" s="52">
        <v>42278</v>
      </c>
      <c r="BY2" s="53">
        <v>42309</v>
      </c>
      <c r="BZ2" s="52">
        <v>42339</v>
      </c>
      <c r="CA2" s="60" t="s">
        <v>51</v>
      </c>
      <c r="CB2" s="52">
        <v>42005</v>
      </c>
      <c r="CC2" s="53">
        <v>42036</v>
      </c>
      <c r="CD2" s="52">
        <v>42064</v>
      </c>
      <c r="CE2" s="52">
        <v>42095</v>
      </c>
      <c r="CF2" s="53">
        <v>42125</v>
      </c>
      <c r="CG2" s="52">
        <v>42156</v>
      </c>
      <c r="CH2" s="53">
        <v>42186</v>
      </c>
      <c r="CI2" s="52">
        <v>42217</v>
      </c>
      <c r="CJ2" s="53">
        <v>42248</v>
      </c>
      <c r="CK2" s="52">
        <v>42278</v>
      </c>
      <c r="CL2" s="53">
        <v>42309</v>
      </c>
      <c r="CM2" s="52">
        <v>42339</v>
      </c>
      <c r="CN2" s="61" t="s">
        <v>51</v>
      </c>
      <c r="CO2" s="52">
        <v>42005</v>
      </c>
      <c r="CP2" s="53">
        <v>42036</v>
      </c>
      <c r="CQ2" s="52">
        <v>42064</v>
      </c>
      <c r="CR2" s="52">
        <v>42095</v>
      </c>
      <c r="CS2" s="53">
        <v>42125</v>
      </c>
      <c r="CT2" s="52">
        <v>42156</v>
      </c>
      <c r="CU2" s="53">
        <v>42186</v>
      </c>
      <c r="CV2" s="52">
        <v>42217</v>
      </c>
      <c r="CW2" s="53">
        <v>42248</v>
      </c>
      <c r="CX2" s="52">
        <v>42278</v>
      </c>
      <c r="CY2" s="53">
        <v>42309</v>
      </c>
      <c r="CZ2" s="52">
        <v>42339</v>
      </c>
      <c r="DA2" s="61" t="s">
        <v>51</v>
      </c>
      <c r="DB2" s="62"/>
      <c r="DC2" s="52">
        <v>42005</v>
      </c>
      <c r="DD2" s="53">
        <v>42036</v>
      </c>
      <c r="DE2" s="52">
        <v>42064</v>
      </c>
      <c r="DF2" s="52">
        <v>42095</v>
      </c>
      <c r="DG2" s="53">
        <v>42125</v>
      </c>
      <c r="DH2" s="52">
        <v>42156</v>
      </c>
      <c r="DI2" s="53">
        <v>42186</v>
      </c>
      <c r="DJ2" s="52">
        <v>42217</v>
      </c>
      <c r="DK2" s="53">
        <v>42248</v>
      </c>
      <c r="DL2" s="52">
        <v>42278</v>
      </c>
      <c r="DM2" s="53">
        <v>42309</v>
      </c>
      <c r="DN2" s="52">
        <v>42339</v>
      </c>
      <c r="DO2" s="52"/>
      <c r="DP2" s="63">
        <v>42005</v>
      </c>
      <c r="DQ2" s="64">
        <v>42036</v>
      </c>
      <c r="DR2" s="63">
        <v>42064</v>
      </c>
      <c r="DS2" s="63">
        <v>42095</v>
      </c>
      <c r="DT2" s="64">
        <v>42125</v>
      </c>
      <c r="DU2" s="63">
        <v>42156</v>
      </c>
      <c r="DV2" s="64">
        <v>42186</v>
      </c>
      <c r="DW2" s="63">
        <v>42217</v>
      </c>
      <c r="DX2" s="64">
        <v>42248</v>
      </c>
      <c r="DY2" s="63">
        <v>42278</v>
      </c>
      <c r="DZ2" s="64">
        <v>42309</v>
      </c>
      <c r="EA2" s="63">
        <v>42339</v>
      </c>
      <c r="EB2" s="65" t="s">
        <v>51</v>
      </c>
      <c r="EC2" s="63">
        <v>42005</v>
      </c>
      <c r="ED2" s="64">
        <v>42036</v>
      </c>
      <c r="EE2" s="63">
        <v>42064</v>
      </c>
      <c r="EF2" s="63">
        <v>42095</v>
      </c>
      <c r="EG2" s="64">
        <v>42125</v>
      </c>
      <c r="EH2" s="63">
        <v>42156</v>
      </c>
      <c r="EI2" s="64">
        <v>42186</v>
      </c>
      <c r="EJ2" s="63">
        <v>42217</v>
      </c>
      <c r="EK2" s="64">
        <v>42248</v>
      </c>
      <c r="EL2" s="63">
        <v>42278</v>
      </c>
      <c r="EM2" s="64">
        <v>42309</v>
      </c>
      <c r="EN2" s="63">
        <v>42339</v>
      </c>
      <c r="EO2" s="66" t="s">
        <v>51</v>
      </c>
      <c r="EP2" s="63">
        <v>42005</v>
      </c>
      <c r="EQ2" s="64">
        <v>42036</v>
      </c>
      <c r="ER2" s="63">
        <v>42064</v>
      </c>
      <c r="ES2" s="63">
        <v>42095</v>
      </c>
      <c r="ET2" s="64">
        <v>42125</v>
      </c>
      <c r="EU2" s="63">
        <v>42156</v>
      </c>
      <c r="EV2" s="64">
        <v>42186</v>
      </c>
      <c r="EW2" s="63">
        <v>42217</v>
      </c>
      <c r="EX2" s="64">
        <v>42248</v>
      </c>
      <c r="EY2" s="63">
        <v>42278</v>
      </c>
      <c r="EZ2" s="64">
        <v>42309</v>
      </c>
      <c r="FA2" s="63">
        <v>42339</v>
      </c>
      <c r="FB2" s="67" t="s">
        <v>51</v>
      </c>
      <c r="FC2" s="63">
        <v>42005</v>
      </c>
      <c r="FD2" s="64">
        <v>42036</v>
      </c>
      <c r="FE2" s="63">
        <v>42064</v>
      </c>
      <c r="FF2" s="63">
        <v>42095</v>
      </c>
      <c r="FG2" s="64">
        <v>42125</v>
      </c>
      <c r="FH2" s="63">
        <v>42156</v>
      </c>
      <c r="FI2" s="64">
        <v>42186</v>
      </c>
      <c r="FJ2" s="63">
        <v>42217</v>
      </c>
      <c r="FK2" s="64">
        <v>42248</v>
      </c>
      <c r="FL2" s="63">
        <v>42278</v>
      </c>
      <c r="FM2" s="64">
        <v>42309</v>
      </c>
      <c r="FN2" s="63">
        <v>42339</v>
      </c>
      <c r="FO2" s="68" t="s">
        <v>51</v>
      </c>
    </row>
    <row r="3" spans="1:171">
      <c r="A3" s="69"/>
      <c r="B3" s="70"/>
      <c r="C3" s="71"/>
      <c r="D3" s="70"/>
      <c r="E3" s="71"/>
      <c r="F3" s="70"/>
      <c r="G3" s="71"/>
      <c r="H3" s="70"/>
      <c r="I3" s="71"/>
      <c r="J3" s="70"/>
      <c r="K3" s="71"/>
      <c r="L3" s="70"/>
      <c r="M3" s="71"/>
      <c r="N3" s="72"/>
      <c r="O3" s="70"/>
      <c r="P3" s="71"/>
      <c r="Q3" s="70"/>
      <c r="R3" s="71"/>
      <c r="S3" s="70"/>
      <c r="T3" s="71"/>
      <c r="U3" s="70"/>
      <c r="V3" s="71"/>
      <c r="W3" s="70"/>
      <c r="X3" s="71"/>
      <c r="Y3" s="70"/>
      <c r="Z3" s="71"/>
      <c r="AA3" s="73"/>
      <c r="AB3" s="74"/>
      <c r="AC3" s="71"/>
      <c r="AD3" s="70"/>
      <c r="AE3" s="71"/>
      <c r="AF3" s="70"/>
      <c r="AG3" s="71"/>
      <c r="AH3" s="70"/>
      <c r="AI3" s="71"/>
      <c r="AJ3" s="70"/>
      <c r="AK3" s="71"/>
      <c r="AL3" s="70"/>
      <c r="AM3" s="71"/>
      <c r="AN3" s="75"/>
      <c r="AO3" s="71"/>
      <c r="AP3" s="70"/>
      <c r="AQ3" s="71"/>
      <c r="AR3" s="70"/>
      <c r="AS3" s="71"/>
      <c r="AT3" s="70"/>
      <c r="AU3" s="71"/>
      <c r="AV3" s="70"/>
      <c r="AW3" s="71"/>
      <c r="AX3" s="70"/>
      <c r="AY3" s="71"/>
      <c r="AZ3" s="70"/>
      <c r="BA3" s="76"/>
      <c r="BB3" s="77"/>
      <c r="BC3" s="71"/>
      <c r="BD3" s="77"/>
      <c r="BE3" s="70"/>
      <c r="BF3" s="71"/>
      <c r="BG3" s="70"/>
      <c r="BH3" s="71"/>
      <c r="BI3" s="70"/>
      <c r="BJ3" s="71"/>
      <c r="BK3" s="70"/>
      <c r="BL3" s="71"/>
      <c r="BM3" s="70"/>
      <c r="BN3" s="78"/>
      <c r="BO3" s="77"/>
      <c r="BP3" s="71"/>
      <c r="BQ3" s="77"/>
      <c r="BR3" s="70"/>
      <c r="BS3" s="71"/>
      <c r="BT3" s="70"/>
      <c r="BU3" s="71"/>
      <c r="BV3" s="70"/>
      <c r="BW3" s="71"/>
      <c r="BX3" s="70"/>
      <c r="BY3" s="71"/>
      <c r="BZ3" s="70"/>
      <c r="CA3" s="79"/>
      <c r="CB3" s="77"/>
      <c r="CC3" s="71"/>
      <c r="CD3" s="77"/>
      <c r="CE3" s="70"/>
      <c r="CF3" s="71"/>
      <c r="CG3" s="70"/>
      <c r="CH3" s="71"/>
      <c r="CI3" s="70"/>
      <c r="CJ3" s="71"/>
      <c r="CK3" s="70"/>
      <c r="CL3" s="71"/>
      <c r="CM3" s="70"/>
      <c r="CN3" s="80"/>
      <c r="CO3" s="77"/>
      <c r="CP3" s="71"/>
      <c r="CQ3" s="77"/>
      <c r="CR3" s="70"/>
      <c r="CS3" s="71"/>
      <c r="CT3" s="70"/>
      <c r="CU3" s="71"/>
      <c r="CV3" s="70"/>
      <c r="CW3" s="71"/>
      <c r="CX3" s="70"/>
      <c r="CY3" s="71"/>
      <c r="CZ3" s="70"/>
      <c r="DA3" s="80"/>
      <c r="DB3" s="78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7"/>
      <c r="DP3" s="81"/>
      <c r="DQ3" s="82"/>
      <c r="DR3" s="81"/>
      <c r="DS3" s="83"/>
      <c r="DT3" s="82"/>
      <c r="DU3" s="83"/>
      <c r="DV3" s="82"/>
      <c r="DW3" s="83"/>
      <c r="DX3" s="82"/>
      <c r="DY3" s="83"/>
      <c r="DZ3" s="82"/>
      <c r="EA3" s="83"/>
      <c r="EB3" s="84"/>
      <c r="EC3" s="81"/>
      <c r="ED3" s="82"/>
      <c r="EE3" s="81"/>
      <c r="EF3" s="83"/>
      <c r="EG3" s="82"/>
      <c r="EH3" s="83"/>
      <c r="EI3" s="82"/>
      <c r="EJ3" s="83"/>
      <c r="EK3" s="82"/>
      <c r="EL3" s="83"/>
      <c r="EM3" s="82"/>
      <c r="EN3" s="83"/>
      <c r="EO3" s="85"/>
      <c r="EP3" s="81"/>
      <c r="EQ3" s="82"/>
      <c r="ER3" s="81"/>
      <c r="ES3" s="83"/>
      <c r="ET3" s="82"/>
      <c r="EU3" s="83"/>
      <c r="EV3" s="82"/>
      <c r="EW3" s="83"/>
      <c r="EX3" s="82"/>
      <c r="EY3" s="83"/>
      <c r="EZ3" s="82"/>
      <c r="FA3" s="83"/>
      <c r="FB3" s="86"/>
      <c r="FC3" s="81"/>
      <c r="FD3" s="82"/>
      <c r="FE3" s="81"/>
      <c r="FF3" s="83"/>
      <c r="FG3" s="82"/>
      <c r="FH3" s="83"/>
      <c r="FI3" s="82"/>
      <c r="FJ3" s="83"/>
      <c r="FK3" s="82"/>
      <c r="FL3" s="83"/>
      <c r="FM3" s="82"/>
      <c r="FN3" s="83"/>
      <c r="FO3" s="87"/>
    </row>
    <row r="4" spans="1:171">
      <c r="A4" s="88" t="s">
        <v>52</v>
      </c>
      <c r="B4" s="89">
        <f>VLOOKUP(A4,[1]Лист4!A3:B35,2,0)</f>
        <v>288.08999999999997</v>
      </c>
      <c r="C4" s="90">
        <f>VLOOKUP(A4,[1]Лист5!A8:B39,2,0)</f>
        <v>192.06</v>
      </c>
      <c r="D4" s="89">
        <f>VLOOKUP(A4,[1]Лист6!A8:B39,2,0)</f>
        <v>96.03</v>
      </c>
      <c r="E4" s="90">
        <f>VLOOKUP(A4,[1]Лист7!A8:B39,2,0)</f>
        <v>96.03</v>
      </c>
      <c r="F4" s="89">
        <f>VLOOKUP(A4,[1]Лист8!A8:B41,2,0)</f>
        <v>0</v>
      </c>
      <c r="G4" s="90">
        <f>VLOOKUP(A4,[1]Лист9!A8:B39,2,0)</f>
        <v>96.03</v>
      </c>
      <c r="H4" s="89">
        <f>VLOOKUP(A4,[1]Лист11!B7:C39,2,0)</f>
        <v>258.02</v>
      </c>
      <c r="I4" s="90"/>
      <c r="J4" s="89"/>
      <c r="K4" s="90"/>
      <c r="L4" s="89"/>
      <c r="M4" s="90"/>
      <c r="N4" s="91">
        <f>SUM(B4:M4)</f>
        <v>1026.2599999999998</v>
      </c>
      <c r="O4" s="89">
        <f>VLOOKUP(A4,[1]Лист4!A3:C35,3,0)</f>
        <v>420</v>
      </c>
      <c r="P4" s="90">
        <f>VLOOKUP(A4,[1]Лист5!A8:C39,3,0)</f>
        <v>280</v>
      </c>
      <c r="Q4" s="89">
        <f>VLOOKUP(A4,[1]Лист6!A8:C39,3,0)</f>
        <v>140</v>
      </c>
      <c r="R4" s="90">
        <f>VLOOKUP(A4,[1]Лист7!A8:C39,3,0)</f>
        <v>140</v>
      </c>
      <c r="S4" s="89">
        <f>VLOOKUP(A4,[1]Лист8!A8:C41,3,0)</f>
        <v>0</v>
      </c>
      <c r="T4" s="90">
        <f>VLOOKUP(A4,[1]Лист9!A8:D39,3,0)</f>
        <v>140</v>
      </c>
      <c r="U4" s="89">
        <f>VLOOKUP(A4,[1]Лист11!B7:D39,3,0)</f>
        <v>140</v>
      </c>
      <c r="V4" s="90"/>
      <c r="W4" s="89"/>
      <c r="X4" s="90"/>
      <c r="Y4" s="89"/>
      <c r="Z4" s="90"/>
      <c r="AA4" s="92">
        <f>SUM(O4:Z4)</f>
        <v>1260</v>
      </c>
      <c r="AB4" s="89">
        <f>VLOOKUP(A4,[1]Лист4!A3:D35,4,0)</f>
        <v>131.91</v>
      </c>
      <c r="AC4" s="90">
        <f>VLOOKUP(A4,[1]Лист5!A8:D39,4,0)</f>
        <v>87.94</v>
      </c>
      <c r="AD4" s="89">
        <f>VLOOKUP(A4,[1]Лист6!A8:D39,4,0)</f>
        <v>43.97</v>
      </c>
      <c r="AE4" s="90">
        <f>VLOOKUP(A4,[1]Лист7!A8:D39,4,0)</f>
        <v>43.97</v>
      </c>
      <c r="AF4" s="89">
        <f>VLOOKUP(A4,[1]Лист8!A8:D41,4,0)</f>
        <v>0</v>
      </c>
      <c r="AG4" s="90">
        <f>VLOOKUP(A4,[1]Лист9!A8:D39,4,0)</f>
        <v>43.97</v>
      </c>
      <c r="AH4" s="89">
        <f>VLOOKUP(A4,[1]Лист11!B7:E39,4,0)</f>
        <v>-118.02</v>
      </c>
      <c r="AI4" s="90"/>
      <c r="AJ4" s="89"/>
      <c r="AK4" s="90"/>
      <c r="AL4" s="89"/>
      <c r="AM4" s="90"/>
      <c r="AN4" s="93">
        <f>SUM(AB4:AM4)</f>
        <v>233.74</v>
      </c>
      <c r="AO4" s="90">
        <f>VLOOKUP(A4,[1]Лист4!A3:E35,5,0)</f>
        <v>2085.5</v>
      </c>
      <c r="AP4" s="89">
        <f>VLOOKUP(A4,[1]Лист5!A8:E39,5,0)</f>
        <v>1893.44</v>
      </c>
      <c r="AQ4" s="90">
        <f>VLOOKUP(A4,[1]Лист6!A8:E39,5,0)</f>
        <v>1926.42</v>
      </c>
      <c r="AR4" s="89">
        <f>VLOOKUP(A4,[1]Лист7!A8:E39,5,0)</f>
        <v>1314.35</v>
      </c>
      <c r="AS4" s="90">
        <f>VLOOKUP(A4,[1]Лист8!A8:E41,5,0)</f>
        <v>1830.39</v>
      </c>
      <c r="AT4" s="89">
        <f>VLOOKUP(A4,[1]Лист9!A8:E39,5,0)</f>
        <v>1218.32</v>
      </c>
      <c r="AU4" s="90">
        <f>VLOOKUP(A4,[1]Лист11!B7:F39,5,0)</f>
        <v>1476.34</v>
      </c>
      <c r="AV4" s="89"/>
      <c r="AW4" s="90"/>
      <c r="AX4" s="89"/>
      <c r="AY4" s="90"/>
      <c r="AZ4" s="89"/>
      <c r="BA4" s="94">
        <f>AT4</f>
        <v>1218.32</v>
      </c>
      <c r="BB4" s="90"/>
      <c r="BC4" s="89"/>
      <c r="BD4" s="90"/>
      <c r="BE4" s="89"/>
      <c r="BF4" s="90"/>
      <c r="BG4" s="89"/>
      <c r="BH4" s="90"/>
      <c r="BI4" s="89"/>
      <c r="BJ4" s="90"/>
      <c r="BK4" s="89"/>
      <c r="BL4" s="90"/>
      <c r="BM4" s="89"/>
      <c r="BN4" s="95">
        <f>SUM(BB4:BM4)</f>
        <v>0</v>
      </c>
      <c r="BO4" s="90"/>
      <c r="BP4" s="89"/>
      <c r="BQ4" s="90"/>
      <c r="BR4" s="89"/>
      <c r="BS4" s="90"/>
      <c r="BT4" s="89"/>
      <c r="BU4" s="90"/>
      <c r="BV4" s="89"/>
      <c r="BW4" s="90"/>
      <c r="BX4" s="89"/>
      <c r="BY4" s="90"/>
      <c r="BZ4" s="89"/>
      <c r="CA4" s="96">
        <f>SUM(BO4:BZ4)</f>
        <v>0</v>
      </c>
      <c r="CB4" s="90"/>
      <c r="CC4" s="89"/>
      <c r="CD4" s="90"/>
      <c r="CE4" s="89"/>
      <c r="CF4" s="90"/>
      <c r="CG4" s="89"/>
      <c r="CH4" s="90"/>
      <c r="CI4" s="89"/>
      <c r="CJ4" s="90"/>
      <c r="CK4" s="89"/>
      <c r="CL4" s="90"/>
      <c r="CM4" s="89"/>
      <c r="CN4" s="97">
        <f>SUM(CB4:CM4)</f>
        <v>0</v>
      </c>
      <c r="CO4" s="90"/>
      <c r="CP4" s="89"/>
      <c r="CQ4" s="90"/>
      <c r="CR4" s="89"/>
      <c r="CS4" s="90"/>
      <c r="CT4" s="89"/>
      <c r="CU4" s="90"/>
      <c r="CV4" s="89"/>
      <c r="CW4" s="90"/>
      <c r="CX4" s="89"/>
      <c r="CY4" s="90"/>
      <c r="CZ4" s="89"/>
      <c r="DA4" s="97">
        <f>SUM(CO4:CZ4)</f>
        <v>0</v>
      </c>
      <c r="DB4" s="98">
        <f>BN4+CA4+CN4+DA4</f>
        <v>0</v>
      </c>
      <c r="DC4" s="90"/>
      <c r="DD4" s="99">
        <f>(P4-AC4)/(AO4+AP4)/2*12</f>
        <v>0.28961482203803024</v>
      </c>
      <c r="DE4" s="99">
        <f>(Q4-AD4)/(AP4+AQ4)/2*12</f>
        <v>0.15083798882681562</v>
      </c>
      <c r="DF4" s="99">
        <f t="shared" ref="DE4:DI16" si="0">(R4-AE4)/(AQ4+AR4)/2*12</f>
        <v>0.1777910805148159</v>
      </c>
      <c r="DG4" s="99">
        <f t="shared" si="0"/>
        <v>0</v>
      </c>
      <c r="DH4" s="99">
        <f>(T4-AG4)/(AS4+AT4)/2*12</f>
        <v>0.18899140948138721</v>
      </c>
      <c r="DI4" s="99">
        <f>(U4-AH4)/(AT4+AU4)/2*12</f>
        <v>0.5745140388768899</v>
      </c>
      <c r="DJ4" s="99"/>
      <c r="DK4" s="99"/>
      <c r="DL4" s="99"/>
      <c r="DM4" s="99"/>
      <c r="DN4" s="99"/>
      <c r="DO4" s="100"/>
      <c r="DP4" s="90">
        <v>0</v>
      </c>
      <c r="DQ4" s="89">
        <v>0</v>
      </c>
      <c r="DR4" s="90">
        <v>0</v>
      </c>
      <c r="DS4" s="89">
        <v>0</v>
      </c>
      <c r="DT4" s="90">
        <v>0</v>
      </c>
      <c r="DU4" s="89">
        <v>0</v>
      </c>
      <c r="DV4" s="90">
        <v>0</v>
      </c>
      <c r="DW4" s="89"/>
      <c r="DX4" s="90"/>
      <c r="DY4" s="89"/>
      <c r="DZ4" s="90"/>
      <c r="EA4" s="89"/>
      <c r="EB4" s="101">
        <f>SUM(DP4:EA4)</f>
        <v>0</v>
      </c>
      <c r="EC4" s="102">
        <f>B4/$B$17</f>
        <v>1.221059897631643E-5</v>
      </c>
      <c r="ED4" s="103">
        <f>C4/$C$17</f>
        <v>9.5548328264837615E-6</v>
      </c>
      <c r="EE4" s="103">
        <f>D4/$D$17</f>
        <v>4.6902825474853093E-6</v>
      </c>
      <c r="EF4" s="103">
        <f>E4/$E$17</f>
        <v>5.9345552230077391E-6</v>
      </c>
      <c r="EG4" s="103">
        <f>F4/$F$17</f>
        <v>0</v>
      </c>
      <c r="EH4" s="103">
        <f>G4/$G$17</f>
        <v>7.6032502139337507E-6</v>
      </c>
      <c r="EI4" s="103">
        <f>H4/$H$17</f>
        <v>2.2972227921727352E-5</v>
      </c>
      <c r="EJ4" s="103"/>
      <c r="EK4" s="102"/>
      <c r="EL4" s="103"/>
      <c r="EM4" s="102"/>
      <c r="EN4" s="103"/>
      <c r="EO4" s="104">
        <f>N4/$N$17</f>
        <v>8.3918882996671808E-6</v>
      </c>
      <c r="EP4" s="102">
        <f>AB4/$AB$17</f>
        <v>4.7145971727156555E-5</v>
      </c>
      <c r="EQ4" s="102">
        <f>AC4/$AC$17</f>
        <v>3.1851743600085007E-5</v>
      </c>
      <c r="ER4" s="102">
        <f>AD4/$AD$17</f>
        <v>1.6915803390998807E-5</v>
      </c>
      <c r="ES4" s="102">
        <f>AE4/$AE$17</f>
        <v>1.7805936471682623E-5</v>
      </c>
      <c r="ET4" s="102">
        <f>AF4/$AF$17</f>
        <v>0</v>
      </c>
      <c r="EU4" s="102">
        <f>AG4/$AG$17</f>
        <v>3.110178266689659E-5</v>
      </c>
      <c r="EV4" s="102">
        <f>AH4/$AH$17</f>
        <v>-9.8433942825876193E-5</v>
      </c>
      <c r="EW4" s="103"/>
      <c r="EX4" s="102"/>
      <c r="EY4" s="103"/>
      <c r="EZ4" s="102"/>
      <c r="FA4" s="103"/>
      <c r="FB4" s="105">
        <f>AA4/$N$17</f>
        <v>1.03032167848115E-5</v>
      </c>
      <c r="FC4" s="102">
        <f>DP4/$DP$17</f>
        <v>0</v>
      </c>
      <c r="FD4" s="102">
        <f>DQ4/$DQ$17</f>
        <v>0</v>
      </c>
      <c r="FE4" s="102">
        <f>DR4/$DR$17</f>
        <v>0</v>
      </c>
      <c r="FF4" s="102">
        <f>DS4/$DS$17</f>
        <v>0</v>
      </c>
      <c r="FG4" s="102">
        <f>DT4/$DT$17</f>
        <v>0</v>
      </c>
      <c r="FH4" s="102">
        <f>DU4/$DU$17</f>
        <v>0</v>
      </c>
      <c r="FI4" s="102">
        <f>DV4/$DV$17</f>
        <v>0</v>
      </c>
      <c r="FJ4" s="103"/>
      <c r="FK4" s="102"/>
      <c r="FL4" s="103"/>
      <c r="FM4" s="102"/>
      <c r="FN4" s="103"/>
      <c r="FO4" s="106">
        <f>EB4/$EB$17</f>
        <v>0</v>
      </c>
    </row>
    <row r="5" spans="1:171">
      <c r="A5" s="107" t="s">
        <v>53</v>
      </c>
      <c r="B5" s="108">
        <f>VLOOKUP(A5,[1]Лист4!A5:B37,2,0)</f>
        <v>6944000.8700000001</v>
      </c>
      <c r="C5" s="109">
        <f>VLOOKUP(A5,[1]Лист5!A10:B41,2,0)</f>
        <v>5571557.5800000001</v>
      </c>
      <c r="D5" s="108">
        <f>VLOOKUP(A5,[1]Лист6!A10:B41,2,0)</f>
        <v>6094514.7599999998</v>
      </c>
      <c r="E5" s="109">
        <f>VLOOKUP(A5,[1]Лист7!A10:B41,2,0)</f>
        <v>5338524.91</v>
      </c>
      <c r="F5" s="108">
        <f>VLOOKUP(A5,[1]Лист8!A10:B43,2,0)</f>
        <v>6719218.9199999999</v>
      </c>
      <c r="G5" s="109">
        <f>VLOOKUP(A5,[1]Лист9!A10:B41,2,0)</f>
        <v>4155812.53</v>
      </c>
      <c r="H5" s="89">
        <f>VLOOKUP(A5,[1]Лист11!B8:C40,2,0)</f>
        <v>3713795.23</v>
      </c>
      <c r="I5" s="109"/>
      <c r="J5" s="108"/>
      <c r="K5" s="109"/>
      <c r="L5" s="108"/>
      <c r="M5" s="109"/>
      <c r="N5" s="110">
        <f>SUM(B5:M5)</f>
        <v>38537424.799999997</v>
      </c>
      <c r="O5" s="108">
        <f>VLOOKUP(A5,[1]Лист4!A5:C37,3,0)</f>
        <v>7250978</v>
      </c>
      <c r="P5" s="109">
        <f>VLOOKUP(A5,[1]Лист5!A10:C41,3,0)</f>
        <v>5827071</v>
      </c>
      <c r="Q5" s="108">
        <f>VLOOKUP(A5,[1]Лист6!A10:C41,3,0)</f>
        <v>6265401.25</v>
      </c>
      <c r="R5" s="109">
        <f>VLOOKUP(A5,[1]Лист7!A10:C41,3,0)</f>
        <v>5795435.25</v>
      </c>
      <c r="S5" s="108">
        <f>VLOOKUP(A5,[1]Лист8!A10:C43,3,0)</f>
        <v>6438810.7000000002</v>
      </c>
      <c r="T5" s="109">
        <f>VLOOKUP(A5,[1]Лист9!A10:D41,3,0)</f>
        <v>4182374.75</v>
      </c>
      <c r="U5" s="89">
        <f>VLOOKUP(A5,[1]Лист11!B8:D40,3,0)</f>
        <v>4080516.25</v>
      </c>
      <c r="V5" s="109"/>
      <c r="W5" s="108"/>
      <c r="X5" s="109"/>
      <c r="Y5" s="108"/>
      <c r="Z5" s="109"/>
      <c r="AA5" s="111">
        <f>SUM(O5:Z5)</f>
        <v>39840587.200000003</v>
      </c>
      <c r="AB5" s="108">
        <f>VLOOKUP(A5,[1]Лист4!A5:D37,4,0)</f>
        <v>306977.13</v>
      </c>
      <c r="AC5" s="109">
        <f>VLOOKUP(A5,[1]Лист5!A10:D41,4,0)</f>
        <v>255513.42</v>
      </c>
      <c r="AD5" s="108">
        <f>VLOOKUP(A5,[1]Лист6!A10:D41,4,0)</f>
        <v>170886.49</v>
      </c>
      <c r="AE5" s="109">
        <f>VLOOKUP(A5,[1]Лист7!A10:D41,4,0)</f>
        <v>456910.34</v>
      </c>
      <c r="AF5" s="108">
        <f>VLOOKUP(A5,[1]Лист8!A10:D43,4,0)</f>
        <v>-280408.21999999997</v>
      </c>
      <c r="AG5" s="109">
        <f>VLOOKUP(A5,[1]Лист9!A10:D41,4,0)</f>
        <v>26562.22</v>
      </c>
      <c r="AH5" s="89">
        <f>VLOOKUP(A5,[1]Лист11!B8:E40,4,0)</f>
        <v>366721.02</v>
      </c>
      <c r="AI5" s="109"/>
      <c r="AJ5" s="108"/>
      <c r="AK5" s="109"/>
      <c r="AL5" s="108"/>
      <c r="AM5" s="109"/>
      <c r="AN5" s="112">
        <f>SUM(AB5:AM5)</f>
        <v>1303162.4000000001</v>
      </c>
      <c r="AO5" s="109">
        <f>VLOOKUP(A5,[1]Лист4!A5:E37,5,0)</f>
        <v>8665350.0299999993</v>
      </c>
      <c r="AP5" s="108">
        <f>VLOOKUP(A5,[1]Лист5!A10:E41,5,0)</f>
        <v>8636827.2300000004</v>
      </c>
      <c r="AQ5" s="109">
        <f>VLOOKUP(A5,[1]Лист6!A10:E41,5,0)</f>
        <v>7564298.7300000004</v>
      </c>
      <c r="AR5" s="108">
        <f>VLOOKUP(A5,[1]Лист7!A10:E41,5,0)</f>
        <v>9196527.6899999995</v>
      </c>
      <c r="AS5" s="109">
        <f>VLOOKUP(A5,[1]Лист8!A10:E43,5,0)</f>
        <v>6897963.96</v>
      </c>
      <c r="AT5" s="108">
        <f>VLOOKUP(A5,[1]Лист9!A10:E41,5,0)</f>
        <v>7125517.9199999999</v>
      </c>
      <c r="AU5" s="90">
        <f>VLOOKUP(A5,[1]Лист11!B8:F40,5,0)</f>
        <v>6533785.25</v>
      </c>
      <c r="AV5" s="108"/>
      <c r="AW5" s="109"/>
      <c r="AX5" s="108"/>
      <c r="AY5" s="109"/>
      <c r="AZ5" s="108"/>
      <c r="BA5" s="94">
        <f t="shared" ref="BA5:BA16" si="1">AT5</f>
        <v>7125517.9199999999</v>
      </c>
      <c r="BB5" s="109"/>
      <c r="BC5" s="108"/>
      <c r="BD5" s="109"/>
      <c r="BE5" s="108"/>
      <c r="BF5" s="109">
        <f>[1]Лист1!R11</f>
        <v>938365.66024999984</v>
      </c>
      <c r="BG5" s="108">
        <f>[1]Лист1!AA11</f>
        <v>410713.41861650004</v>
      </c>
      <c r="BH5" s="109"/>
      <c r="BI5" s="108"/>
      <c r="BJ5" s="109"/>
      <c r="BK5" s="108"/>
      <c r="BL5" s="109"/>
      <c r="BM5" s="108"/>
      <c r="BN5" s="95">
        <f t="shared" ref="BN5:BN16" si="2">SUM(BB5:BM5)</f>
        <v>1349079.0788664999</v>
      </c>
      <c r="BO5" s="109"/>
      <c r="BP5" s="108"/>
      <c r="BQ5" s="109"/>
      <c r="BR5" s="109">
        <v>457656</v>
      </c>
      <c r="BS5" s="109"/>
      <c r="BT5" s="108"/>
      <c r="BU5" s="109">
        <f>[1]РБ!F5</f>
        <v>510313</v>
      </c>
      <c r="BV5" s="108"/>
      <c r="BW5" s="109"/>
      <c r="BX5" s="108"/>
      <c r="BY5" s="109"/>
      <c r="BZ5" s="108"/>
      <c r="CA5" s="96">
        <f t="shared" ref="CA5:CA16" si="3">SUM(BO5:BZ5)</f>
        <v>967969</v>
      </c>
      <c r="CB5" s="109"/>
      <c r="CC5" s="108"/>
      <c r="CD5" s="109"/>
      <c r="CE5" s="108"/>
      <c r="CF5" s="109"/>
      <c r="CG5" s="108"/>
      <c r="CH5" s="109"/>
      <c r="CI5" s="108"/>
      <c r="CJ5" s="109"/>
      <c r="CK5" s="108"/>
      <c r="CL5" s="109"/>
      <c r="CM5" s="108"/>
      <c r="CN5" s="97">
        <f t="shared" ref="CN5:CN16" si="4">SUM(CB5:CM5)</f>
        <v>0</v>
      </c>
      <c r="CO5" s="109"/>
      <c r="CP5" s="108"/>
      <c r="CQ5" s="109"/>
      <c r="CR5" s="108"/>
      <c r="CS5" s="109"/>
      <c r="CT5" s="108"/>
      <c r="CU5" s="109"/>
      <c r="CV5" s="108"/>
      <c r="CW5" s="109"/>
      <c r="CX5" s="108"/>
      <c r="CY5" s="109"/>
      <c r="CZ5" s="108"/>
      <c r="DA5" s="97">
        <f t="shared" ref="DA5:DA16" si="5">SUM(CO5:CZ5)</f>
        <v>0</v>
      </c>
      <c r="DB5" s="98">
        <f t="shared" ref="DB5:DB16" si="6">BN5+CA5+CN5+DA5</f>
        <v>2317048.0788664999</v>
      </c>
      <c r="DC5" s="109"/>
      <c r="DD5" s="99">
        <f t="shared" ref="DD5:DD16" si="7">(P5-AC5)/(AO5+AP5)/2*12</f>
        <v>1.9320889491337927</v>
      </c>
      <c r="DE5" s="99">
        <f t="shared" si="0"/>
        <v>2.2570708141077866</v>
      </c>
      <c r="DF5" s="99">
        <f t="shared" si="0"/>
        <v>1.9110722023693627</v>
      </c>
      <c r="DG5" s="99">
        <f t="shared" si="0"/>
        <v>2.5049137553841287</v>
      </c>
      <c r="DH5" s="99">
        <f t="shared" si="0"/>
        <v>1.7780801796137093</v>
      </c>
      <c r="DI5" s="99">
        <f t="shared" si="0"/>
        <v>1.6313256322577105</v>
      </c>
      <c r="DJ5" s="99"/>
      <c r="DK5" s="99"/>
      <c r="DL5" s="99"/>
      <c r="DM5" s="99"/>
      <c r="DN5" s="99"/>
      <c r="DO5" s="113"/>
      <c r="DP5" s="90">
        <f>VLOOKUP(A5,[1]Лист3!A4:B35,2,0)</f>
        <v>5456856.1399999997</v>
      </c>
      <c r="DQ5" s="89">
        <f>VLOOKUP(A5,[1]Лист3!A4:C35,3,0)</f>
        <v>5496912.2999999998</v>
      </c>
      <c r="DR5" s="90">
        <f>VLOOKUP(A5,[1]Лист3!A4:D35,4,0)</f>
        <v>4988343.17</v>
      </c>
      <c r="DS5" s="89">
        <f>VLOOKUP(A5,[1]Лист3!A4:E35,5,0)</f>
        <v>6977873.1100000003</v>
      </c>
      <c r="DT5" s="90">
        <f>VLOOKUP(A5,[1]Лист3!A4:F35,6,0)</f>
        <v>4417975.88</v>
      </c>
      <c r="DU5" s="89">
        <f>VLOOKUP(A5,[1]Лист3!A4:G35,7,0)</f>
        <v>4418639.8899999997</v>
      </c>
      <c r="DV5" s="90">
        <f>VLOOKUP(A5,[1]Лист14!E9:G16,3,0)</f>
        <v>2921741.19</v>
      </c>
      <c r="DW5" s="108"/>
      <c r="DX5" s="109"/>
      <c r="DY5" s="108"/>
      <c r="DZ5" s="109"/>
      <c r="EA5" s="108"/>
      <c r="EB5" s="101">
        <f t="shared" ref="EB5:EB16" si="8">SUM(DP5:EA5)</f>
        <v>34678341.68</v>
      </c>
      <c r="EC5" s="102">
        <f t="shared" ref="EC5:EC16" si="9">B5/$B$17</f>
        <v>0.29431917079649561</v>
      </c>
      <c r="ED5" s="103">
        <f t="shared" ref="ED5:ED16" si="10">C5/$C$17</f>
        <v>0.27718057513291905</v>
      </c>
      <c r="EE5" s="103">
        <f t="shared" ref="EE5:EE16" si="11">D5/$D$17</f>
        <v>0.29766735618264728</v>
      </c>
      <c r="EF5" s="103">
        <f t="shared" ref="EF5:EF16" si="12">E5/$E$17</f>
        <v>0.32991534820157681</v>
      </c>
      <c r="EG5" s="103">
        <f t="shared" ref="EG5:EG16" si="13">F5/$F$17</f>
        <v>0.37163922222094431</v>
      </c>
      <c r="EH5" s="103">
        <f t="shared" ref="EH5:EH16" si="14">G5/$G$17</f>
        <v>0.32903970121619353</v>
      </c>
      <c r="EI5" s="103">
        <f t="shared" ref="EI5:EI16" si="15">H5/$H$17</f>
        <v>0.33064937011930806</v>
      </c>
      <c r="EJ5" s="114"/>
      <c r="EK5" s="115"/>
      <c r="EL5" s="114"/>
      <c r="EM5" s="115"/>
      <c r="EN5" s="114"/>
      <c r="EO5" s="104">
        <f t="shared" ref="EO5:EO16" si="16">N5/$N$17</f>
        <v>0.31512654130378648</v>
      </c>
      <c r="EP5" s="102">
        <f t="shared" ref="EP5:EP16" si="17">AB5/$AB$17</f>
        <v>0.10971673938187904</v>
      </c>
      <c r="EQ5" s="102">
        <f t="shared" ref="EQ5:EQ16" si="18">AC5/$AC$17</f>
        <v>9.2546599274742236E-2</v>
      </c>
      <c r="ER5" s="102">
        <f t="shared" ref="ER5:ER16" si="19">AD5/$AD$17</f>
        <v>6.5742148442526349E-2</v>
      </c>
      <c r="ES5" s="102">
        <f t="shared" ref="ES5:ES16" si="20">AE5/$AE$17</f>
        <v>0.18502880344086667</v>
      </c>
      <c r="ET5" s="102">
        <f t="shared" ref="ET5:ET16" si="21">AF5/$AF$17</f>
        <v>-0.1753428670158326</v>
      </c>
      <c r="EU5" s="102">
        <f t="shared" ref="EU5:EU16" si="22">AG5/$AG$17</f>
        <v>1.8788546590636661E-2</v>
      </c>
      <c r="EV5" s="102">
        <f t="shared" ref="EV5:EV16" si="23">AH5/$AH$17</f>
        <v>0.30586168374620409</v>
      </c>
      <c r="EW5" s="114"/>
      <c r="EX5" s="115"/>
      <c r="EY5" s="114"/>
      <c r="EZ5" s="115"/>
      <c r="FA5" s="114"/>
      <c r="FB5" s="105">
        <f t="shared" ref="FB5:FB16" si="24">AA5/$N$17</f>
        <v>0.32578270377443352</v>
      </c>
      <c r="FC5" s="102">
        <f t="shared" ref="FC5:FC16" si="25">DP5/$DP$17</f>
        <v>0.31583999119824441</v>
      </c>
      <c r="FD5" s="102">
        <f t="shared" ref="FD5:FD16" si="26">DQ5/$DQ$17</f>
        <v>0.27899945882478971</v>
      </c>
      <c r="FE5" s="102">
        <f t="shared" ref="FE5:FE16" si="27">DR5/$DR$17</f>
        <v>0.32265499390176144</v>
      </c>
      <c r="FF5" s="102">
        <f t="shared" ref="FF5:FF16" si="28">DS5/$DS$17</f>
        <v>0.55274328315365207</v>
      </c>
      <c r="FG5" s="102">
        <f t="shared" ref="FG5:FG16" si="29">DT5/$DT$17</f>
        <v>0.37473496983266935</v>
      </c>
      <c r="FH5" s="102">
        <f t="shared" ref="FH5:FH16" si="30">DU5/$DU$17</f>
        <v>0.31998609346880169</v>
      </c>
      <c r="FI5" s="102">
        <f t="shared" ref="FI5:FI16" si="31">DV5/$DV$17</f>
        <v>0.43355655722982583</v>
      </c>
      <c r="FJ5" s="114"/>
      <c r="FK5" s="115"/>
      <c r="FL5" s="114"/>
      <c r="FM5" s="115"/>
      <c r="FN5" s="114"/>
      <c r="FO5" s="106">
        <f t="shared" ref="FO5:FO16" si="32">EB5/$EB$17</f>
        <v>0.35603553801130022</v>
      </c>
    </row>
    <row r="6" spans="1:171">
      <c r="A6" s="88" t="s">
        <v>54</v>
      </c>
      <c r="B6" s="89">
        <f>[1]Лист4!B7</f>
        <v>5819601.0099999998</v>
      </c>
      <c r="C6" s="90">
        <f>VLOOKUP(A6,[1]Лист5!A12:B43,2,0)</f>
        <v>5081341.03</v>
      </c>
      <c r="D6" s="89">
        <f>VLOOKUP(A6,[1]Лист6!A12:B43,2,0)</f>
        <v>5109553.97</v>
      </c>
      <c r="E6" s="90">
        <f>VLOOKUP(A6,[1]Лист7!A12:B43,2,0)</f>
        <v>4329332.5999999996</v>
      </c>
      <c r="F6" s="89">
        <f>VLOOKUP(A6,[1]Лист8!A12:B45,2,0)</f>
        <v>5056323.92</v>
      </c>
      <c r="G6" s="90">
        <f>VLOOKUP(A6,[1]Лист9!A12:B43,2,0)</f>
        <v>2946383.19</v>
      </c>
      <c r="H6" s="89">
        <f>VLOOKUP(A6,[1]Лист11!B9:C41,2,0)</f>
        <v>2618076.9500000002</v>
      </c>
      <c r="I6" s="90"/>
      <c r="J6" s="89"/>
      <c r="K6" s="90"/>
      <c r="L6" s="89"/>
      <c r="M6" s="90"/>
      <c r="N6" s="91">
        <f>SUM(B6:M6)</f>
        <v>30960612.670000002</v>
      </c>
      <c r="O6" s="89">
        <f>VLOOKUP(A6,[1]Лист4!A7:C39,3,0)</f>
        <v>7055587</v>
      </c>
      <c r="P6" s="90">
        <f>VLOOKUP(A6,[1]Лист5!A12:C43,3,0)</f>
        <v>6632724</v>
      </c>
      <c r="Q6" s="89">
        <f>VLOOKUP(A6,[1]Лист6!A12:C43,3,0)</f>
        <v>6544875</v>
      </c>
      <c r="R6" s="90">
        <f>VLOOKUP(A6,[1]Лист7!A12:C43,3,0)</f>
        <v>5544755</v>
      </c>
      <c r="S6" s="89">
        <f>VLOOKUP(A6,[1]Лист8!A12:C45,3,0)</f>
        <v>6192380</v>
      </c>
      <c r="T6" s="90">
        <f>VLOOKUP(A6,[1]Лист9!A12:D43,3,0)</f>
        <v>3740886</v>
      </c>
      <c r="U6" s="89">
        <f>VLOOKUP(A6,[1]Лист11!B9:D41,3,0)</f>
        <v>2939440.5</v>
      </c>
      <c r="V6" s="90"/>
      <c r="W6" s="89"/>
      <c r="X6" s="90"/>
      <c r="Y6" s="89"/>
      <c r="Z6" s="90"/>
      <c r="AA6" s="92">
        <f>SUM(O6:Z6)</f>
        <v>38650647.5</v>
      </c>
      <c r="AB6" s="89">
        <f>VLOOKUP(A6,[1]Лист4!A7:D39,4,0)</f>
        <v>1235985.99</v>
      </c>
      <c r="AC6" s="90">
        <f>VLOOKUP(A6,[1]Лист5!A12:D43,4,0)</f>
        <v>1551382.97</v>
      </c>
      <c r="AD6" s="89">
        <f>VLOOKUP(A6,[1]Лист6!A12:D43,4,0)</f>
        <v>1435321.03</v>
      </c>
      <c r="AE6" s="90">
        <f>VLOOKUP(A6,[1]Лист7!A12:D43,4,0)</f>
        <v>1215422.3999999999</v>
      </c>
      <c r="AF6" s="89">
        <f>VLOOKUP(A6,[1]Лист8!A12:D45,4,0)</f>
        <v>1136056.08</v>
      </c>
      <c r="AG6" s="90">
        <f>VLOOKUP(A6,[1]Лист9!A12:D43,4,0)</f>
        <v>794502.81</v>
      </c>
      <c r="AH6" s="89">
        <f>VLOOKUP(A6,[1]Лист11!B9:E41,4,0)</f>
        <v>321363.55</v>
      </c>
      <c r="AI6" s="90"/>
      <c r="AJ6" s="89"/>
      <c r="AK6" s="90"/>
      <c r="AL6" s="89"/>
      <c r="AM6" s="90"/>
      <c r="AN6" s="93">
        <f>SUM(AB6:AM6)</f>
        <v>7690034.830000001</v>
      </c>
      <c r="AO6" s="90">
        <f>VLOOKUP(A6,[1]Лист4!A7:E39,5,0)</f>
        <v>4757925.78</v>
      </c>
      <c r="AP6" s="89">
        <f>VLOOKUP(A6,[1]Лист5!A12:E43,5,0)</f>
        <v>6039340.3399999999</v>
      </c>
      <c r="AQ6" s="90">
        <f>VLOOKUP(A6,[1]Лист6!A12:E43,5,0)</f>
        <v>5445814.04</v>
      </c>
      <c r="AR6" s="89">
        <f>VLOOKUP(A6,[1]Лист7!A12:E43,5,0)</f>
        <v>3330165.52</v>
      </c>
      <c r="AS6" s="90">
        <f>VLOOKUP(A6,[1]Лист8!A12:E45,5,0)</f>
        <v>3075972.64</v>
      </c>
      <c r="AT6" s="89">
        <f>VLOOKUP(A6,[1]Лист9!A12:E43,5,0)</f>
        <v>3394084.9</v>
      </c>
      <c r="AU6" s="90">
        <f>VLOOKUP(A6,[1]Лист11!B9:F41,5,0)</f>
        <v>1249373.58</v>
      </c>
      <c r="AV6" s="89"/>
      <c r="AW6" s="90"/>
      <c r="AX6" s="89"/>
      <c r="AY6" s="90"/>
      <c r="AZ6" s="89"/>
      <c r="BA6" s="94">
        <f t="shared" si="1"/>
        <v>3394084.9</v>
      </c>
      <c r="BB6" s="90"/>
      <c r="BC6" s="89"/>
      <c r="BD6" s="90"/>
      <c r="BE6" s="89"/>
      <c r="BF6" s="90"/>
      <c r="BG6" s="89"/>
      <c r="BH6" s="90"/>
      <c r="BI6" s="89"/>
      <c r="BJ6" s="90"/>
      <c r="BK6" s="89"/>
      <c r="BL6" s="90"/>
      <c r="BM6" s="89"/>
      <c r="BN6" s="95">
        <f t="shared" si="2"/>
        <v>0</v>
      </c>
      <c r="BO6" s="90"/>
      <c r="BP6" s="89"/>
      <c r="BQ6" s="90"/>
      <c r="BR6" s="89"/>
      <c r="BS6" s="90"/>
      <c r="BT6" s="89"/>
      <c r="BU6" s="90"/>
      <c r="BV6" s="89"/>
      <c r="BW6" s="90"/>
      <c r="BX6" s="89"/>
      <c r="BY6" s="90"/>
      <c r="BZ6" s="89"/>
      <c r="CA6" s="96">
        <f t="shared" si="3"/>
        <v>0</v>
      </c>
      <c r="CB6" s="90"/>
      <c r="CC6" s="89"/>
      <c r="CD6" s="90"/>
      <c r="CE6" s="89"/>
      <c r="CF6" s="90"/>
      <c r="CG6" s="89"/>
      <c r="CH6" s="90"/>
      <c r="CI6" s="89"/>
      <c r="CJ6" s="90"/>
      <c r="CK6" s="89"/>
      <c r="CL6" s="90"/>
      <c r="CM6" s="89"/>
      <c r="CN6" s="97">
        <f t="shared" si="4"/>
        <v>0</v>
      </c>
      <c r="CO6" s="90"/>
      <c r="CP6" s="89"/>
      <c r="CQ6" s="90"/>
      <c r="CR6" s="89"/>
      <c r="CS6" s="90"/>
      <c r="CT6" s="89"/>
      <c r="CU6" s="90"/>
      <c r="CV6" s="89"/>
      <c r="CW6" s="90"/>
      <c r="CX6" s="89"/>
      <c r="CY6" s="90"/>
      <c r="CZ6" s="89"/>
      <c r="DA6" s="97">
        <f t="shared" si="5"/>
        <v>0</v>
      </c>
      <c r="DB6" s="98">
        <f t="shared" si="6"/>
        <v>0</v>
      </c>
      <c r="DC6" s="90"/>
      <c r="DD6" s="99">
        <f t="shared" si="7"/>
        <v>2.8236820173883048</v>
      </c>
      <c r="DE6" s="99">
        <f t="shared" si="0"/>
        <v>2.6693001073965537</v>
      </c>
      <c r="DF6" s="99">
        <f t="shared" si="0"/>
        <v>2.9598970032241048</v>
      </c>
      <c r="DG6" s="99">
        <f t="shared" si="0"/>
        <v>4.7357616651839427</v>
      </c>
      <c r="DH6" s="99">
        <f t="shared" si="0"/>
        <v>2.7323248720288813</v>
      </c>
      <c r="DI6" s="99">
        <f t="shared" si="0"/>
        <v>3.3829228295371774</v>
      </c>
      <c r="DJ6" s="99"/>
      <c r="DK6" s="99"/>
      <c r="DL6" s="99"/>
      <c r="DM6" s="99"/>
      <c r="DN6" s="99"/>
      <c r="DO6" s="113"/>
      <c r="DP6" s="116">
        <v>4242474.82</v>
      </c>
      <c r="DQ6" s="116">
        <v>1148067.6000000001</v>
      </c>
      <c r="DR6" s="116">
        <v>1207689.3999999999</v>
      </c>
      <c r="DS6" s="116">
        <v>2318964.7000000002</v>
      </c>
      <c r="DT6" s="116">
        <v>1507477.4</v>
      </c>
      <c r="DU6" s="116">
        <v>2490688.6</v>
      </c>
      <c r="DV6" s="90">
        <f>VLOOKUP(A6,[1]Лист14!E10:G17,3,0)</f>
        <v>1243364</v>
      </c>
      <c r="DW6" s="89"/>
      <c r="DX6" s="90"/>
      <c r="DY6" s="89"/>
      <c r="DZ6" s="90"/>
      <c r="EA6" s="89"/>
      <c r="EB6" s="101">
        <f t="shared" si="8"/>
        <v>14158726.52</v>
      </c>
      <c r="EC6" s="102">
        <f t="shared" si="9"/>
        <v>0.24666185613966493</v>
      </c>
      <c r="ED6" s="103">
        <f t="shared" si="10"/>
        <v>0.2527926901801667</v>
      </c>
      <c r="EE6" s="103">
        <f t="shared" si="11"/>
        <v>0.24956005218083174</v>
      </c>
      <c r="EF6" s="103">
        <f t="shared" si="12"/>
        <v>0.26754830150440145</v>
      </c>
      <c r="EG6" s="103">
        <f t="shared" si="13"/>
        <v>0.27966469187849535</v>
      </c>
      <c r="EH6" s="103">
        <f t="shared" si="14"/>
        <v>0.23328218910442891</v>
      </c>
      <c r="EI6" s="103">
        <f t="shared" si="15"/>
        <v>0.23309456790954497</v>
      </c>
      <c r="EJ6" s="103"/>
      <c r="EK6" s="102"/>
      <c r="EL6" s="103"/>
      <c r="EM6" s="102"/>
      <c r="EN6" s="103"/>
      <c r="EO6" s="104">
        <f t="shared" si="16"/>
        <v>0.25316976518221557</v>
      </c>
      <c r="EP6" s="102">
        <f t="shared" si="17"/>
        <v>0.44175392722084456</v>
      </c>
      <c r="EQ6" s="102">
        <f t="shared" si="18"/>
        <v>0.56190871714780954</v>
      </c>
      <c r="ER6" s="102">
        <f t="shared" si="19"/>
        <v>0.5521857708993837</v>
      </c>
      <c r="ES6" s="102">
        <f t="shared" si="20"/>
        <v>0.49219317809097163</v>
      </c>
      <c r="ET6" s="102">
        <f t="shared" si="21"/>
        <v>0.71039048055712528</v>
      </c>
      <c r="EU6" s="102">
        <f t="shared" si="22"/>
        <v>0.56198439219601171</v>
      </c>
      <c r="EV6" s="102">
        <f t="shared" si="23"/>
        <v>0.26803153115591094</v>
      </c>
      <c r="EW6" s="103"/>
      <c r="EX6" s="102"/>
      <c r="EY6" s="103"/>
      <c r="EZ6" s="102"/>
      <c r="FA6" s="103"/>
      <c r="FB6" s="105">
        <f t="shared" si="24"/>
        <v>0.31605238100462907</v>
      </c>
      <c r="FC6" s="102">
        <f t="shared" si="25"/>
        <v>0.24555223290302347</v>
      </c>
      <c r="FD6" s="102">
        <f t="shared" si="26"/>
        <v>5.8270938594795332E-2</v>
      </c>
      <c r="FE6" s="102">
        <f t="shared" si="27"/>
        <v>7.8115519063661765E-2</v>
      </c>
      <c r="FF6" s="102">
        <f t="shared" si="28"/>
        <v>0.18369381924679681</v>
      </c>
      <c r="FG6" s="102">
        <f t="shared" si="29"/>
        <v>0.12786500274248461</v>
      </c>
      <c r="FH6" s="102">
        <f t="shared" si="30"/>
        <v>0.18036901286410983</v>
      </c>
      <c r="FI6" s="102">
        <f t="shared" si="31"/>
        <v>0.18450252098595538</v>
      </c>
      <c r="FJ6" s="103"/>
      <c r="FK6" s="102"/>
      <c r="FL6" s="103"/>
      <c r="FM6" s="102"/>
      <c r="FN6" s="103"/>
      <c r="FO6" s="106">
        <f t="shared" si="32"/>
        <v>0.14536478879583681</v>
      </c>
    </row>
    <row r="7" spans="1:171">
      <c r="A7" s="107" t="s">
        <v>55</v>
      </c>
      <c r="B7" s="108">
        <f>VLOOKUP(A7,[1]Лист4!A10:B45,2,0)</f>
        <v>38131.03</v>
      </c>
      <c r="C7" s="109">
        <f>VLOOKUP(A7,[1]Лист5!A17:B48,2,0)</f>
        <v>199194.09</v>
      </c>
      <c r="D7" s="108">
        <f>VLOOKUP(A7,[1]Лист6!A17:B48,2,0)</f>
        <v>394474.87</v>
      </c>
      <c r="E7" s="109">
        <f>VLOOKUP(A7,[1]Лист7!A17:B48,2,0)</f>
        <v>93541.54</v>
      </c>
      <c r="F7" s="108">
        <f>VLOOKUP(A7,[1]Лист8!A17:B50,2,0)</f>
        <v>50937.96</v>
      </c>
      <c r="G7" s="109">
        <f>VLOOKUP(A7,[1]Лист9!A17:B48,2,0)</f>
        <v>20417.95</v>
      </c>
      <c r="H7" s="89">
        <f>VLOOKUP(A7,[1]Лист11!B10:C42,2,0)</f>
        <v>43810.25</v>
      </c>
      <c r="I7" s="109"/>
      <c r="J7" s="108"/>
      <c r="K7" s="109"/>
      <c r="L7" s="108"/>
      <c r="M7" s="109"/>
      <c r="N7" s="110">
        <f>SUM(B7:M7)</f>
        <v>840507.69</v>
      </c>
      <c r="O7" s="108">
        <f>VLOOKUP(A7,[1]Лист4!A12:C44,3,0)</f>
        <v>44720</v>
      </c>
      <c r="P7" s="109">
        <f>VLOOKUP(A7,[1]Лист5!A17:C48,3,0)</f>
        <v>241890</v>
      </c>
      <c r="Q7" s="108">
        <f>VLOOKUP(A7,[1]Лист6!A17:C48,3,0)</f>
        <v>484010</v>
      </c>
      <c r="R7" s="109">
        <f>VLOOKUP(A7,[1]Лист7!A17:C48,3,0)</f>
        <v>111790</v>
      </c>
      <c r="S7" s="108">
        <f>VLOOKUP(A7,[1]Лист8!A17:C50,3,0)</f>
        <v>60920</v>
      </c>
      <c r="T7" s="109">
        <f>VLOOKUP(A7,[1]Лист9!A17:D48,3,0)</f>
        <v>23400</v>
      </c>
      <c r="U7" s="89">
        <f>VLOOKUP(A7,[1]Лист11!B10:D42,3,0)</f>
        <v>50300</v>
      </c>
      <c r="V7" s="109"/>
      <c r="W7" s="108"/>
      <c r="X7" s="109"/>
      <c r="Y7" s="108"/>
      <c r="Z7" s="109"/>
      <c r="AA7" s="111">
        <f>SUM(O7:Z7)</f>
        <v>1017030</v>
      </c>
      <c r="AB7" s="108">
        <f>VLOOKUP(A7,[1]Лист4!A12:D44,4,0)</f>
        <v>6588.97</v>
      </c>
      <c r="AC7" s="109">
        <f>VLOOKUP(A7,[1]Лист5!A17:D48,4,0)</f>
        <v>42695.91</v>
      </c>
      <c r="AD7" s="108">
        <f>VLOOKUP(A7,[1]Лист6!A17:D48,4,0)</f>
        <v>89535.13</v>
      </c>
      <c r="AE7" s="109">
        <f>VLOOKUP(A7,[1]Лист7!A17:D48,4,0)</f>
        <v>18248.46</v>
      </c>
      <c r="AF7" s="108">
        <f>VLOOKUP(A7,[1]Лист8!A17:D50,4,0)</f>
        <v>9982.0400000000009</v>
      </c>
      <c r="AG7" s="109">
        <f>VLOOKUP(A7,[1]Лист9!A17:D48,4,0)</f>
        <v>2982.05</v>
      </c>
      <c r="AH7" s="89">
        <f>VLOOKUP(A7,[1]Лист11!B10:E42,4,0)</f>
        <v>6489.75</v>
      </c>
      <c r="AI7" s="109"/>
      <c r="AJ7" s="108"/>
      <c r="AK7" s="109"/>
      <c r="AL7" s="108"/>
      <c r="AM7" s="109"/>
      <c r="AN7" s="112">
        <f>SUM(AB7:AM7)</f>
        <v>176522.31</v>
      </c>
      <c r="AO7" s="109">
        <f>VLOOKUP(A7,[1]Лист4!A12:E44,5,0)</f>
        <v>327787.77</v>
      </c>
      <c r="AP7" s="108">
        <f>VLOOKUP(A7,[1]Лист5!A17:E48,5,0)</f>
        <v>825378.5</v>
      </c>
      <c r="AQ7" s="109">
        <f>VLOOKUP(A7,[1]Лист6!A17:E48,5,0)</f>
        <v>398073.91</v>
      </c>
      <c r="AR7" s="108">
        <f>VLOOKUP(A7,[1]Лист7!A17:E48,5,0)</f>
        <v>303042.40000000002</v>
      </c>
      <c r="AS7" s="109">
        <f>VLOOKUP(A7,[1]Лист8!A17:E50,5,0)</f>
        <v>257337.53</v>
      </c>
      <c r="AT7" s="108">
        <f>VLOOKUP(A7,[1]Лист9!A17:E48,5,0)</f>
        <v>236919.6</v>
      </c>
      <c r="AU7" s="90">
        <f>VLOOKUP(A7,[1]Лист11!B10:F42,5,0)</f>
        <v>193109.37</v>
      </c>
      <c r="AV7" s="108"/>
      <c r="AW7" s="109"/>
      <c r="AX7" s="108"/>
      <c r="AY7" s="109"/>
      <c r="AZ7" s="108"/>
      <c r="BA7" s="94">
        <f t="shared" si="1"/>
        <v>236919.6</v>
      </c>
      <c r="BB7" s="109"/>
      <c r="BC7" s="108"/>
      <c r="BD7" s="109"/>
      <c r="BE7" s="108"/>
      <c r="BF7" s="109"/>
      <c r="BG7" s="108"/>
      <c r="BH7" s="109"/>
      <c r="BI7" s="108"/>
      <c r="BJ7" s="109"/>
      <c r="BK7" s="108"/>
      <c r="BL7" s="109"/>
      <c r="BM7" s="108"/>
      <c r="BN7" s="95">
        <f t="shared" si="2"/>
        <v>0</v>
      </c>
      <c r="BO7" s="109"/>
      <c r="BP7" s="108"/>
      <c r="BQ7" s="109"/>
      <c r="BR7" s="108"/>
      <c r="BS7" s="109"/>
      <c r="BT7" s="108"/>
      <c r="BU7" s="109"/>
      <c r="BV7" s="108"/>
      <c r="BW7" s="109"/>
      <c r="BX7" s="108"/>
      <c r="BY7" s="109"/>
      <c r="BZ7" s="108"/>
      <c r="CA7" s="96">
        <f t="shared" si="3"/>
        <v>0</v>
      </c>
      <c r="CB7" s="109"/>
      <c r="CC7" s="108"/>
      <c r="CD7" s="109"/>
      <c r="CE7" s="108"/>
      <c r="CF7" s="109"/>
      <c r="CG7" s="108"/>
      <c r="CH7" s="109"/>
      <c r="CI7" s="108"/>
      <c r="CJ7" s="109"/>
      <c r="CK7" s="108"/>
      <c r="CL7" s="109"/>
      <c r="CM7" s="108"/>
      <c r="CN7" s="97">
        <f t="shared" si="4"/>
        <v>0</v>
      </c>
      <c r="CO7" s="109"/>
      <c r="CP7" s="108"/>
      <c r="CQ7" s="109"/>
      <c r="CR7" s="108"/>
      <c r="CS7" s="109"/>
      <c r="CT7" s="108"/>
      <c r="CU7" s="109"/>
      <c r="CV7" s="108"/>
      <c r="CW7" s="109"/>
      <c r="CX7" s="108"/>
      <c r="CY7" s="109"/>
      <c r="CZ7" s="108"/>
      <c r="DA7" s="97">
        <f t="shared" si="5"/>
        <v>0</v>
      </c>
      <c r="DB7" s="98">
        <f t="shared" si="6"/>
        <v>0</v>
      </c>
      <c r="DC7" s="109"/>
      <c r="DD7" s="99">
        <f t="shared" si="7"/>
        <v>1.0364199604971103</v>
      </c>
      <c r="DE7" s="99">
        <f t="shared" si="0"/>
        <v>1.9345658242644683</v>
      </c>
      <c r="DF7" s="99">
        <f t="shared" si="0"/>
        <v>0.80050803553550187</v>
      </c>
      <c r="DG7" s="99">
        <f t="shared" si="0"/>
        <v>0.5453938366422223</v>
      </c>
      <c r="DH7" s="99">
        <f t="shared" si="0"/>
        <v>0.24786228172368499</v>
      </c>
      <c r="DI7" s="99">
        <f t="shared" si="0"/>
        <v>0.61126463177585455</v>
      </c>
      <c r="DJ7" s="99"/>
      <c r="DK7" s="99"/>
      <c r="DL7" s="99"/>
      <c r="DM7" s="99"/>
      <c r="DN7" s="99"/>
      <c r="DO7" s="113"/>
      <c r="DP7" s="90">
        <f>VLOOKUP(A7,[1]Лист3!A6:B37,2,0)</f>
        <v>0</v>
      </c>
      <c r="DQ7" s="89">
        <f>VLOOKUP(A7,[1]Лист3!A6:C37,3,0)</f>
        <v>3649890</v>
      </c>
      <c r="DR7" s="90">
        <f>VLOOKUP(A7,[1]Лист3!A6:D37,4,0)</f>
        <v>278800</v>
      </c>
      <c r="DS7" s="89">
        <f>VLOOKUP(A7,[1]Лист3!A6:E37,5,0)</f>
        <v>0</v>
      </c>
      <c r="DT7" s="90">
        <f>VLOOKUP(A7,[1]Лист3!A6:F37,6,0)</f>
        <v>0</v>
      </c>
      <c r="DU7" s="89">
        <f>VLOOKUP(A7,[1]Лист3!A6:G37,7,0)</f>
        <v>0</v>
      </c>
      <c r="DV7" s="90">
        <v>0</v>
      </c>
      <c r="DW7" s="108"/>
      <c r="DX7" s="109"/>
      <c r="DY7" s="108"/>
      <c r="DZ7" s="109"/>
      <c r="EA7" s="108"/>
      <c r="EB7" s="101">
        <f t="shared" si="8"/>
        <v>3928690</v>
      </c>
      <c r="EC7" s="102">
        <f t="shared" si="9"/>
        <v>1.6161710433680138E-3</v>
      </c>
      <c r="ED7" s="103">
        <f t="shared" si="10"/>
        <v>9.9097481514816253E-3</v>
      </c>
      <c r="EE7" s="103">
        <f t="shared" si="11"/>
        <v>1.9266881164037655E-2</v>
      </c>
      <c r="EF7" s="103">
        <f t="shared" si="12"/>
        <v>5.7807709546515386E-3</v>
      </c>
      <c r="EG7" s="103">
        <f t="shared" si="13"/>
        <v>2.8173726829429711E-3</v>
      </c>
      <c r="EH7" s="103">
        <f t="shared" si="14"/>
        <v>1.6166071301217187E-3</v>
      </c>
      <c r="EI7" s="103">
        <f t="shared" si="15"/>
        <v>3.900546656491186E-3</v>
      </c>
      <c r="EJ7" s="114"/>
      <c r="EK7" s="115"/>
      <c r="EL7" s="114"/>
      <c r="EM7" s="115"/>
      <c r="EN7" s="114"/>
      <c r="EO7" s="104">
        <f t="shared" si="16"/>
        <v>6.8729626502945559E-3</v>
      </c>
      <c r="EP7" s="102">
        <f t="shared" si="17"/>
        <v>2.3549646981357196E-3</v>
      </c>
      <c r="EQ7" s="102">
        <f t="shared" si="18"/>
        <v>1.5464398204370088E-2</v>
      </c>
      <c r="ER7" s="102">
        <f t="shared" si="19"/>
        <v>3.4445273042245143E-2</v>
      </c>
      <c r="ES7" s="102">
        <f t="shared" si="20"/>
        <v>7.3898321461460413E-3</v>
      </c>
      <c r="ET7" s="102">
        <f t="shared" si="21"/>
        <v>6.2418980166370373E-3</v>
      </c>
      <c r="EU7" s="102">
        <f t="shared" si="22"/>
        <v>2.1093261542374114E-3</v>
      </c>
      <c r="EV7" s="102">
        <f t="shared" si="23"/>
        <v>5.412740895223098E-3</v>
      </c>
      <c r="EW7" s="114"/>
      <c r="EX7" s="115"/>
      <c r="EY7" s="114"/>
      <c r="EZ7" s="115"/>
      <c r="FA7" s="114"/>
      <c r="FB7" s="105">
        <f t="shared" si="24"/>
        <v>8.3164131481403489E-3</v>
      </c>
      <c r="FC7" s="102">
        <f t="shared" si="25"/>
        <v>0</v>
      </c>
      <c r="FD7" s="102">
        <f t="shared" si="26"/>
        <v>0.18525260713546618</v>
      </c>
      <c r="FE7" s="102">
        <f t="shared" si="27"/>
        <v>1.8033284646655753E-2</v>
      </c>
      <c r="FF7" s="102">
        <f t="shared" si="28"/>
        <v>0</v>
      </c>
      <c r="FG7" s="102">
        <f t="shared" si="29"/>
        <v>0</v>
      </c>
      <c r="FH7" s="102">
        <f t="shared" si="30"/>
        <v>0</v>
      </c>
      <c r="FI7" s="102">
        <f t="shared" si="31"/>
        <v>0</v>
      </c>
      <c r="FJ7" s="114"/>
      <c r="FK7" s="115"/>
      <c r="FL7" s="114"/>
      <c r="FM7" s="115"/>
      <c r="FN7" s="114"/>
      <c r="FO7" s="106">
        <f t="shared" si="32"/>
        <v>4.0335067655104063E-2</v>
      </c>
    </row>
    <row r="8" spans="1:171">
      <c r="A8" s="88" t="s">
        <v>56</v>
      </c>
      <c r="B8" s="89">
        <f>VLOOKUP(A8,[1]Лист4!A4:B36,2,0)</f>
        <v>50337.15</v>
      </c>
      <c r="C8" s="90">
        <f>VLOOKUP(A8,[1]Лист5!A9:B40,2,0)</f>
        <v>53778.22</v>
      </c>
      <c r="D8" s="89">
        <f>VLOOKUP(A8,[1]Лист6!A9:B40,2,0)</f>
        <v>55994.12</v>
      </c>
      <c r="E8" s="90">
        <f>VLOOKUP(A8,[1]Лист7!A9:B40,2,0)</f>
        <v>27780.29</v>
      </c>
      <c r="F8" s="89">
        <f>VLOOKUP(A8,[1]Лист8!A9:B42,2,0)</f>
        <v>35203.42</v>
      </c>
      <c r="G8" s="90">
        <f>VLOOKUP(A8,[1]Лист9!A9:B40,2,0)</f>
        <v>39641.71</v>
      </c>
      <c r="H8" s="89">
        <f>[1]Лист11!C8</f>
        <v>6970.54</v>
      </c>
      <c r="I8" s="90"/>
      <c r="J8" s="89"/>
      <c r="K8" s="90"/>
      <c r="L8" s="89"/>
      <c r="M8" s="90"/>
      <c r="N8" s="91">
        <f t="shared" ref="N8:N37" si="33">SUM(B8:M8)</f>
        <v>269705.45</v>
      </c>
      <c r="O8" s="89">
        <f>VLOOKUP(A8,[1]Лист4!A4:C36,3,0)</f>
        <v>53349</v>
      </c>
      <c r="P8" s="90">
        <f>VLOOKUP(A8,[1]Лист5!A9:C40,3,0)</f>
        <v>58292</v>
      </c>
      <c r="Q8" s="89">
        <f>VLOOKUP(A8,[1]Лист6!A9:C40,3,0)</f>
        <v>61015</v>
      </c>
      <c r="R8" s="90">
        <f>VLOOKUP(A8,[1]Лист7!A9:C40,3,0)</f>
        <v>30159</v>
      </c>
      <c r="S8" s="89">
        <f>VLOOKUP(A8,[1]Лист8!A9:C42,3,0)</f>
        <v>38730</v>
      </c>
      <c r="T8" s="90">
        <f>VLOOKUP(A8,[1]Лист9!A9:D40,3,0)</f>
        <v>43695</v>
      </c>
      <c r="U8" s="89">
        <f>[1]Лист11!D8</f>
        <v>7600</v>
      </c>
      <c r="V8" s="90"/>
      <c r="W8" s="89"/>
      <c r="X8" s="90"/>
      <c r="Y8" s="89"/>
      <c r="Z8" s="90"/>
      <c r="AA8" s="92">
        <f t="shared" ref="AA8:AA37" si="34">SUM(O8:Z8)</f>
        <v>292840</v>
      </c>
      <c r="AB8" s="89">
        <f>VLOOKUP(A8,[1]Лист4!A4:D36,4,0)</f>
        <v>3011.85</v>
      </c>
      <c r="AC8" s="90">
        <f>VLOOKUP(A8,[1]Лист5!A9:D40,4,0)</f>
        <v>4513.78</v>
      </c>
      <c r="AD8" s="89">
        <f>VLOOKUP(A8,[1]Лист6!A9:D40,4,0)</f>
        <v>5020.88</v>
      </c>
      <c r="AE8" s="90">
        <f>VLOOKUP(A8,[1]Лист7!A9:D40,4,0)</f>
        <v>2378.71</v>
      </c>
      <c r="AF8" s="89">
        <f>VLOOKUP(A8,[1]Лист8!A9:D42,4,0)</f>
        <v>3526.58</v>
      </c>
      <c r="AG8" s="90">
        <f>VLOOKUP(A8,[1]Лист9!A9:D40,4,0)</f>
        <v>4053.29</v>
      </c>
      <c r="AH8" s="89">
        <f>[1]Лист11!E8</f>
        <v>629.46</v>
      </c>
      <c r="AI8" s="90"/>
      <c r="AJ8" s="89"/>
      <c r="AK8" s="90"/>
      <c r="AL8" s="89"/>
      <c r="AM8" s="90"/>
      <c r="AN8" s="93">
        <f t="shared" ref="AN8:AN37" si="35">SUM(AB8:AM8)</f>
        <v>23134.549999999996</v>
      </c>
      <c r="AO8" s="90">
        <f>VLOOKUP(A8,[1]Лист4!A4:E36,5,0)</f>
        <v>59844.99</v>
      </c>
      <c r="AP8" s="89">
        <f>VLOOKUP(A8,[1]Лист5!A9:E40,5,0)</f>
        <v>59826.61</v>
      </c>
      <c r="AQ8" s="90">
        <f>VLOOKUP(A8,[1]Лист6!A9:E40,5,0)</f>
        <v>32345.9</v>
      </c>
      <c r="AR8" s="89">
        <f>VLOOKUP(A8,[1]Лист7!A9:E40,5,0)</f>
        <v>36321.370000000003</v>
      </c>
      <c r="AS8" s="90">
        <f>VLOOKUP(A8,[1]Лист8!A9:E42,5,0)</f>
        <v>56660.24</v>
      </c>
      <c r="AT8" s="89">
        <f>VLOOKUP(A8,[1]Лист9!A9:E40,5,0)</f>
        <v>46954.07</v>
      </c>
      <c r="AU8" s="90">
        <f>[1]Лист11!F8</f>
        <v>49731.69</v>
      </c>
      <c r="AV8" s="89"/>
      <c r="AW8" s="90"/>
      <c r="AX8" s="89"/>
      <c r="AY8" s="90"/>
      <c r="AZ8" s="89"/>
      <c r="BA8" s="94">
        <f t="shared" si="1"/>
        <v>46954.07</v>
      </c>
      <c r="BB8" s="90"/>
      <c r="BC8" s="89"/>
      <c r="BD8" s="90"/>
      <c r="BE8" s="89"/>
      <c r="BF8" s="90"/>
      <c r="BG8" s="89"/>
      <c r="BH8" s="90"/>
      <c r="BI8" s="89"/>
      <c r="BJ8" s="90"/>
      <c r="BK8" s="89"/>
      <c r="BL8" s="90"/>
      <c r="BM8" s="89"/>
      <c r="BN8" s="95">
        <f t="shared" si="2"/>
        <v>0</v>
      </c>
      <c r="BO8" s="90"/>
      <c r="BP8" s="89"/>
      <c r="BQ8" s="90"/>
      <c r="BR8" s="89"/>
      <c r="BS8" s="90"/>
      <c r="BT8" s="89"/>
      <c r="BU8" s="90"/>
      <c r="BV8" s="89"/>
      <c r="BW8" s="90"/>
      <c r="BX8" s="89"/>
      <c r="BY8" s="90"/>
      <c r="BZ8" s="89"/>
      <c r="CA8" s="96">
        <f t="shared" si="3"/>
        <v>0</v>
      </c>
      <c r="CB8" s="90"/>
      <c r="CC8" s="89"/>
      <c r="CD8" s="90"/>
      <c r="CE8" s="89"/>
      <c r="CF8" s="90"/>
      <c r="CG8" s="89"/>
      <c r="CH8" s="90"/>
      <c r="CI8" s="89"/>
      <c r="CJ8" s="90"/>
      <c r="CK8" s="89"/>
      <c r="CL8" s="90"/>
      <c r="CM8" s="89"/>
      <c r="CN8" s="97">
        <f t="shared" si="4"/>
        <v>0</v>
      </c>
      <c r="CO8" s="90"/>
      <c r="CP8" s="89"/>
      <c r="CQ8" s="90"/>
      <c r="CR8" s="89"/>
      <c r="CS8" s="90"/>
      <c r="CT8" s="89"/>
      <c r="CU8" s="90"/>
      <c r="CV8" s="89"/>
      <c r="CW8" s="90"/>
      <c r="CX8" s="89"/>
      <c r="CY8" s="90"/>
      <c r="CZ8" s="89"/>
      <c r="DA8" s="97">
        <f t="shared" si="5"/>
        <v>0</v>
      </c>
      <c r="DB8" s="98">
        <f t="shared" si="6"/>
        <v>0</v>
      </c>
      <c r="DC8" s="90"/>
      <c r="DD8" s="99">
        <f t="shared" si="7"/>
        <v>2.696289846546716</v>
      </c>
      <c r="DE8" s="99">
        <f t="shared" si="0"/>
        <v>3.6449557465669535</v>
      </c>
      <c r="DF8" s="99">
        <f t="shared" si="0"/>
        <v>2.4273826526087321</v>
      </c>
      <c r="DG8" s="99">
        <f t="shared" si="0"/>
        <v>2.2716375851095716</v>
      </c>
      <c r="DH8" s="99">
        <f t="shared" si="0"/>
        <v>2.2955348542107745</v>
      </c>
      <c r="DI8" s="99">
        <f t="shared" si="0"/>
        <v>0.4325687671069659</v>
      </c>
      <c r="DJ8" s="99"/>
      <c r="DK8" s="99"/>
      <c r="DL8" s="99"/>
      <c r="DM8" s="99"/>
      <c r="DN8" s="99"/>
      <c r="DO8" s="113"/>
      <c r="DP8" s="90">
        <f>VLOOKUP(A8,[1]Лист3!A3:B3,2,0)</f>
        <v>358584</v>
      </c>
      <c r="DQ8" s="89">
        <v>0</v>
      </c>
      <c r="DR8" s="90">
        <v>0</v>
      </c>
      <c r="DS8" s="89">
        <v>0</v>
      </c>
      <c r="DT8" s="90">
        <v>0</v>
      </c>
      <c r="DU8" s="89">
        <v>0</v>
      </c>
      <c r="DV8" s="90">
        <f>VLOOKUP(A8,[1]Лист14!E12:G19,3,0)</f>
        <v>494172</v>
      </c>
      <c r="DW8" s="89"/>
      <c r="DX8" s="90"/>
      <c r="DY8" s="89"/>
      <c r="DZ8" s="90"/>
      <c r="EA8" s="89"/>
      <c r="EB8" s="101">
        <f t="shared" si="8"/>
        <v>852756</v>
      </c>
      <c r="EC8" s="102">
        <f t="shared" si="9"/>
        <v>2.1335233859581613E-3</v>
      </c>
      <c r="ED8" s="103">
        <f t="shared" si="10"/>
        <v>2.6754238352903552E-3</v>
      </c>
      <c r="EE8" s="103">
        <f t="shared" si="11"/>
        <v>2.7348562303217546E-3</v>
      </c>
      <c r="EF8" s="103">
        <f t="shared" si="12"/>
        <v>1.716793347039151E-3</v>
      </c>
      <c r="EG8" s="103">
        <f t="shared" si="13"/>
        <v>1.9470970932909022E-3</v>
      </c>
      <c r="EH8" s="103">
        <f t="shared" si="14"/>
        <v>3.138663334772464E-3</v>
      </c>
      <c r="EI8" s="103">
        <f t="shared" si="15"/>
        <v>6.2060628485201687E-4</v>
      </c>
      <c r="EJ8" s="103"/>
      <c r="EK8" s="102"/>
      <c r="EL8" s="103"/>
      <c r="EM8" s="102"/>
      <c r="EN8" s="103"/>
      <c r="EO8" s="104">
        <f t="shared" si="16"/>
        <v>2.2054235868215386E-3</v>
      </c>
      <c r="EP8" s="102">
        <f t="shared" si="17"/>
        <v>1.0764657338066597E-3</v>
      </c>
      <c r="EQ8" s="102">
        <f t="shared" si="18"/>
        <v>1.6348847308072741E-3</v>
      </c>
      <c r="ER8" s="102">
        <f t="shared" si="19"/>
        <v>1.9315946993358674E-3</v>
      </c>
      <c r="ES8" s="102">
        <f t="shared" si="20"/>
        <v>9.6327403103379963E-4</v>
      </c>
      <c r="ET8" s="102">
        <f t="shared" si="21"/>
        <v>2.2052158383969451E-3</v>
      </c>
      <c r="EU8" s="102">
        <f t="shared" si="22"/>
        <v>2.8670581002025308E-3</v>
      </c>
      <c r="EV8" s="102">
        <f t="shared" si="23"/>
        <v>5.2499770929652627E-4</v>
      </c>
      <c r="EW8" s="103"/>
      <c r="EX8" s="102"/>
      <c r="EY8" s="103"/>
      <c r="EZ8" s="102"/>
      <c r="FA8" s="103"/>
      <c r="FB8" s="105">
        <f t="shared" si="24"/>
        <v>2.3945984152890475E-3</v>
      </c>
      <c r="FC8" s="102">
        <f t="shared" si="25"/>
        <v>2.0754655152743551E-2</v>
      </c>
      <c r="FD8" s="102">
        <f t="shared" si="26"/>
        <v>0</v>
      </c>
      <c r="FE8" s="102">
        <f t="shared" si="27"/>
        <v>0</v>
      </c>
      <c r="FF8" s="102">
        <f t="shared" si="28"/>
        <v>0</v>
      </c>
      <c r="FG8" s="102">
        <f t="shared" si="29"/>
        <v>0</v>
      </c>
      <c r="FH8" s="102">
        <f t="shared" si="30"/>
        <v>0</v>
      </c>
      <c r="FI8" s="102">
        <f t="shared" si="31"/>
        <v>7.3330078561605075E-2</v>
      </c>
      <c r="FJ8" s="103"/>
      <c r="FK8" s="102"/>
      <c r="FL8" s="103"/>
      <c r="FM8" s="102"/>
      <c r="FN8" s="103"/>
      <c r="FO8" s="106">
        <f t="shared" si="32"/>
        <v>8.7550738167928542E-3</v>
      </c>
    </row>
    <row r="9" spans="1:171">
      <c r="A9" s="107" t="s">
        <v>57</v>
      </c>
      <c r="B9" s="108">
        <f>VLOOKUP(A9,[1]Лист4!A11:B52,2,0)</f>
        <v>2902318.82</v>
      </c>
      <c r="C9" s="109">
        <f>VLOOKUP(A9,[1]Лист5!A24:B55,2,0)</f>
        <v>2430447.5099999998</v>
      </c>
      <c r="D9" s="108">
        <f>VLOOKUP(A9,[1]Лист6!A24:B55,2,0)</f>
        <v>2356043.9300000002</v>
      </c>
      <c r="E9" s="109">
        <f>VLOOKUP(A9,[1]Лист7!A24:B55,2,0)</f>
        <v>1331357.77</v>
      </c>
      <c r="F9" s="108">
        <f>VLOOKUP(A9,[1]Лист8!A24:B57,2,0)</f>
        <v>1372915.55</v>
      </c>
      <c r="G9" s="109">
        <f>VLOOKUP(A9,[1]Лист9!A24:B55,2,0)</f>
        <v>1256382.2</v>
      </c>
      <c r="H9" s="89">
        <f>VLOOKUP(A9,[1]Лист11!B12:C44,2,0)</f>
        <v>24934.79</v>
      </c>
      <c r="I9" s="109"/>
      <c r="J9" s="108"/>
      <c r="K9" s="109"/>
      <c r="L9" s="108"/>
      <c r="M9" s="109"/>
      <c r="N9" s="110">
        <f t="shared" si="33"/>
        <v>11674400.569999998</v>
      </c>
      <c r="O9" s="108">
        <f>VLOOKUP(A9,[1]Лист4!A19:C51,3,0)</f>
        <v>3080181.25</v>
      </c>
      <c r="P9" s="109">
        <f>VLOOKUP(A9,[1]Лист5!A24:C55,3,0)</f>
        <v>2554626.5</v>
      </c>
      <c r="Q9" s="108">
        <f>VLOOKUP(A9,[1]Лист6!A24:C55,3,0)</f>
        <v>2485338.75</v>
      </c>
      <c r="R9" s="109">
        <f>VLOOKUP(A9,[1]Лист7!A24:C55,3,0)</f>
        <v>1416038.75</v>
      </c>
      <c r="S9" s="108">
        <f>VLOOKUP(A9,[1]Лист8!A24:C57,3,0)</f>
        <v>1471740</v>
      </c>
      <c r="T9" s="109">
        <f>VLOOKUP(A9,[1]Лист9!A24:D55,3,0)</f>
        <v>1346290.5</v>
      </c>
      <c r="U9" s="89">
        <f>VLOOKUP(A9,[1]Лист11!B12:D44,3,0)</f>
        <v>27290</v>
      </c>
      <c r="V9" s="109"/>
      <c r="W9" s="108"/>
      <c r="X9" s="109"/>
      <c r="Y9" s="108"/>
      <c r="Z9" s="109"/>
      <c r="AA9" s="111">
        <f t="shared" si="34"/>
        <v>12381505.75</v>
      </c>
      <c r="AB9" s="108">
        <f>VLOOKUP(A9,[1]Лист4!A19:D51,4,0)</f>
        <v>177862.43</v>
      </c>
      <c r="AC9" s="109">
        <f>VLOOKUP(A9,[1]Лист5!A24:D55,4,0)</f>
        <v>124178.99</v>
      </c>
      <c r="AD9" s="108">
        <f>VLOOKUP(A9,[1]Лист6!A24:D55,4,0)</f>
        <v>129294.82</v>
      </c>
      <c r="AE9" s="109">
        <f>VLOOKUP(A9,[1]Лист7!A24:D55,4,0)</f>
        <v>84680.98</v>
      </c>
      <c r="AF9" s="108">
        <f>VLOOKUP(A9,[1]Лист8!A24:D57,4,0)</f>
        <v>98824.45</v>
      </c>
      <c r="AG9" s="109">
        <f>VLOOKUP(A9,[1]Лист9!A24:D55,4,0)</f>
        <v>89908.3</v>
      </c>
      <c r="AH9" s="89">
        <f>VLOOKUP(A9,[1]Лист11!B12:E44,4,0)</f>
        <v>2355.21</v>
      </c>
      <c r="AI9" s="109"/>
      <c r="AJ9" s="108"/>
      <c r="AK9" s="109"/>
      <c r="AL9" s="108"/>
      <c r="AM9" s="109"/>
      <c r="AN9" s="112">
        <f t="shared" si="35"/>
        <v>707105.17999999993</v>
      </c>
      <c r="AO9" s="109">
        <f>VLOOKUP(A9,[1]Лист4!A19:E51,5,0)</f>
        <v>3070190.07</v>
      </c>
      <c r="AP9" s="108">
        <f>VLOOKUP(A9,[1]Лист5!A24:E55,5,0)</f>
        <v>2768118.32</v>
      </c>
      <c r="AQ9" s="109">
        <f>VLOOKUP(A9,[1]Лист6!A24:E55,5,0)</f>
        <v>1792728.41</v>
      </c>
      <c r="AR9" s="108">
        <f>VLOOKUP(A9,[1]Лист7!A24:E55,5,0)</f>
        <v>1376011.05</v>
      </c>
      <c r="AS9" s="109">
        <f>VLOOKUP(A9,[1]Лист8!A24:E57,5,0)</f>
        <v>1688383.18</v>
      </c>
      <c r="AT9" s="108">
        <f>VLOOKUP(A9,[1]Лист9!A24:E55,5,0)</f>
        <v>2123109.17</v>
      </c>
      <c r="AU9" s="90">
        <f>VLOOKUP(A9,[1]Лист11!B12:F44,5,0)</f>
        <v>49326.95</v>
      </c>
      <c r="AV9" s="108"/>
      <c r="AW9" s="109"/>
      <c r="AX9" s="108"/>
      <c r="AY9" s="109"/>
      <c r="AZ9" s="108"/>
      <c r="BA9" s="94">
        <f t="shared" si="1"/>
        <v>2123109.17</v>
      </c>
      <c r="BB9" s="109"/>
      <c r="BC9" s="108"/>
      <c r="BD9" s="109"/>
      <c r="BE9" s="108"/>
      <c r="BF9" s="109"/>
      <c r="BG9" s="108"/>
      <c r="BH9" s="109"/>
      <c r="BI9" s="108"/>
      <c r="BJ9" s="109"/>
      <c r="BK9" s="108"/>
      <c r="BL9" s="109"/>
      <c r="BM9" s="108"/>
      <c r="BN9" s="95">
        <f t="shared" si="2"/>
        <v>0</v>
      </c>
      <c r="BO9" s="109"/>
      <c r="BP9" s="108"/>
      <c r="BQ9" s="109"/>
      <c r="BR9" s="108"/>
      <c r="BS9" s="109"/>
      <c r="BT9" s="108"/>
      <c r="BU9" s="109"/>
      <c r="BV9" s="108"/>
      <c r="BW9" s="109"/>
      <c r="BX9" s="108"/>
      <c r="BY9" s="109"/>
      <c r="BZ9" s="108"/>
      <c r="CA9" s="96">
        <f t="shared" si="3"/>
        <v>0</v>
      </c>
      <c r="CB9" s="109"/>
      <c r="CC9" s="108"/>
      <c r="CD9" s="109"/>
      <c r="CE9" s="108"/>
      <c r="CF9" s="109"/>
      <c r="CG9" s="108"/>
      <c r="CH9" s="109"/>
      <c r="CI9" s="108"/>
      <c r="CJ9" s="109"/>
      <c r="CK9" s="108"/>
      <c r="CL9" s="109"/>
      <c r="CM9" s="108"/>
      <c r="CN9" s="97">
        <f t="shared" si="4"/>
        <v>0</v>
      </c>
      <c r="CO9" s="109"/>
      <c r="CP9" s="108"/>
      <c r="CQ9" s="109"/>
      <c r="CR9" s="108"/>
      <c r="CS9" s="109"/>
      <c r="CT9" s="108"/>
      <c r="CU9" s="109"/>
      <c r="CV9" s="108"/>
      <c r="CW9" s="109"/>
      <c r="CX9" s="108"/>
      <c r="CY9" s="109"/>
      <c r="CZ9" s="108"/>
      <c r="DA9" s="97">
        <f t="shared" si="5"/>
        <v>0</v>
      </c>
      <c r="DB9" s="98">
        <f t="shared" si="6"/>
        <v>0</v>
      </c>
      <c r="DC9" s="109"/>
      <c r="DD9" s="99">
        <f t="shared" si="7"/>
        <v>2.4977586118913462</v>
      </c>
      <c r="DE9" s="99">
        <f t="shared" si="0"/>
        <v>3.0994822709159542</v>
      </c>
      <c r="DF9" s="99">
        <f t="shared" si="0"/>
        <v>2.5209225058850375</v>
      </c>
      <c r="DG9" s="99">
        <f t="shared" si="0"/>
        <v>2.6881310568190178</v>
      </c>
      <c r="DH9" s="99">
        <f t="shared" si="0"/>
        <v>1.9777799632734407</v>
      </c>
      <c r="DI9" s="99">
        <f t="shared" si="0"/>
        <v>6.8866807462214352E-2</v>
      </c>
      <c r="DJ9" s="99"/>
      <c r="DK9" s="99"/>
      <c r="DL9" s="99"/>
      <c r="DM9" s="99"/>
      <c r="DN9" s="99"/>
      <c r="DO9" s="113"/>
      <c r="DP9" s="90">
        <f>VLOOKUP(A9,[1]Лист3!A8:B39,2,0)</f>
        <v>423082</v>
      </c>
      <c r="DQ9" s="89">
        <f>VLOOKUP(A9,[1]Лист3!A8:C39,3,0)</f>
        <v>258324</v>
      </c>
      <c r="DR9" s="90">
        <f>VLOOKUP(A9,[1]Лист3!A8:D39,4,0)</f>
        <v>0</v>
      </c>
      <c r="DS9" s="89">
        <f>VLOOKUP(A9,[1]Лист3!A8:E39,5,0)</f>
        <v>0</v>
      </c>
      <c r="DT9" s="90">
        <f>VLOOKUP(A9,[1]Лист3!A8:F39,6,0)</f>
        <v>0</v>
      </c>
      <c r="DU9" s="89">
        <f>VLOOKUP(A9,[1]Лист3!A8:G39,7,0)</f>
        <v>1093354</v>
      </c>
      <c r="DV9" s="90">
        <v>0</v>
      </c>
      <c r="DW9" s="108"/>
      <c r="DX9" s="109"/>
      <c r="DY9" s="108"/>
      <c r="DZ9" s="109"/>
      <c r="EA9" s="108"/>
      <c r="EB9" s="101">
        <f t="shared" si="8"/>
        <v>1774760</v>
      </c>
      <c r="EC9" s="102">
        <f t="shared" si="9"/>
        <v>0.12301381933574894</v>
      </c>
      <c r="ED9" s="103">
        <f t="shared" si="10"/>
        <v>0.12091283792353286</v>
      </c>
      <c r="EE9" s="103">
        <f t="shared" si="11"/>
        <v>0.11507353666549724</v>
      </c>
      <c r="EF9" s="103">
        <f t="shared" si="12"/>
        <v>8.2276540743990795E-2</v>
      </c>
      <c r="EG9" s="103">
        <f t="shared" si="13"/>
        <v>7.5935800463105024E-2</v>
      </c>
      <c r="EH9" s="103">
        <f t="shared" si="14"/>
        <v>9.9475041455092741E-2</v>
      </c>
      <c r="EI9" s="103">
        <f t="shared" si="15"/>
        <v>2.2200127085513061E-3</v>
      </c>
      <c r="EJ9" s="114"/>
      <c r="EK9" s="115"/>
      <c r="EL9" s="114"/>
      <c r="EM9" s="115"/>
      <c r="EN9" s="114"/>
      <c r="EO9" s="104">
        <f t="shared" si="16"/>
        <v>9.5463396750346763E-2</v>
      </c>
      <c r="EP9" s="102">
        <f t="shared" si="17"/>
        <v>6.3569836222449869E-2</v>
      </c>
      <c r="EQ9" s="102">
        <f t="shared" si="18"/>
        <v>4.4977454514413463E-2</v>
      </c>
      <c r="ER9" s="102">
        <f t="shared" si="19"/>
        <v>4.9741318048546292E-2</v>
      </c>
      <c r="ES9" s="102">
        <f t="shared" si="20"/>
        <v>3.4292111672500035E-2</v>
      </c>
      <c r="ET9" s="102">
        <f t="shared" si="21"/>
        <v>6.1796199819901143E-2</v>
      </c>
      <c r="EU9" s="102">
        <f t="shared" si="22"/>
        <v>6.3595824574713189E-2</v>
      </c>
      <c r="EV9" s="102">
        <f t="shared" si="23"/>
        <v>1.9643501650816121E-3</v>
      </c>
      <c r="EW9" s="114"/>
      <c r="EX9" s="115"/>
      <c r="EY9" s="114"/>
      <c r="EZ9" s="115"/>
      <c r="FA9" s="114"/>
      <c r="FB9" s="105">
        <f t="shared" si="24"/>
        <v>0.10124550624177786</v>
      </c>
      <c r="FC9" s="102">
        <f t="shared" si="25"/>
        <v>2.4487765799179679E-2</v>
      </c>
      <c r="FD9" s="102">
        <f t="shared" si="26"/>
        <v>1.3111407326155627E-2</v>
      </c>
      <c r="FE9" s="102">
        <f t="shared" si="27"/>
        <v>0</v>
      </c>
      <c r="FF9" s="102">
        <f t="shared" si="28"/>
        <v>0</v>
      </c>
      <c r="FG9" s="102">
        <f t="shared" si="29"/>
        <v>0</v>
      </c>
      <c r="FH9" s="102">
        <f t="shared" si="30"/>
        <v>7.9177775050251545E-2</v>
      </c>
      <c r="FI9" s="102">
        <f t="shared" si="31"/>
        <v>0</v>
      </c>
      <c r="FJ9" s="114"/>
      <c r="FK9" s="115"/>
      <c r="FL9" s="114"/>
      <c r="FM9" s="115"/>
      <c r="FN9" s="114"/>
      <c r="FO9" s="106">
        <f t="shared" si="32"/>
        <v>1.8221102879476998E-2</v>
      </c>
    </row>
    <row r="10" spans="1:171">
      <c r="A10" s="88" t="s">
        <v>58</v>
      </c>
      <c r="B10" s="89">
        <f>[1]Лист4!B21</f>
        <v>84481.38</v>
      </c>
      <c r="C10" s="90">
        <f>VLOOKUP(A10,[1]Лист5!A26:B57,2,0)</f>
        <v>53486.95</v>
      </c>
      <c r="D10" s="89">
        <f>VLOOKUP(A10,[1]Лист6!A26:B57,2,0)</f>
        <v>96967.63</v>
      </c>
      <c r="E10" s="90">
        <f>VLOOKUP(A10,[1]Лист7!A26:B57,2,0)</f>
        <v>43196.45</v>
      </c>
      <c r="F10" s="89">
        <f>VLOOKUP(A10,[1]Лист8!A26:B59,2,0)</f>
        <v>10154.040000000001</v>
      </c>
      <c r="G10" s="90">
        <f>VLOOKUP(A10,[1]Лист9!A26:B57,2,0)</f>
        <v>33521.870000000003</v>
      </c>
      <c r="H10" s="89">
        <f>VLOOKUP(A10,[1]Лист11!B13:C45,2,0)</f>
        <v>62790.32</v>
      </c>
      <c r="I10" s="90"/>
      <c r="J10" s="89"/>
      <c r="K10" s="90"/>
      <c r="L10" s="89"/>
      <c r="M10" s="90"/>
      <c r="N10" s="91">
        <f t="shared" si="33"/>
        <v>384598.64</v>
      </c>
      <c r="O10" s="89">
        <f>VLOOKUP(A10,[1]Лист4!A21:C53,3,0)</f>
        <v>108519</v>
      </c>
      <c r="P10" s="90">
        <f>VLOOKUP(A10,[1]Лист5!A26:C57,3,0)</f>
        <v>68097.5</v>
      </c>
      <c r="Q10" s="89">
        <f>VLOOKUP(A10,[1]Лист6!A26:C57,3,0)</f>
        <v>126443.5</v>
      </c>
      <c r="R10" s="90">
        <f>VLOOKUP(A10,[1]Лист7!A26:C57,3,0)</f>
        <v>54963</v>
      </c>
      <c r="S10" s="89">
        <f>VLOOKUP(A10,[1]Лист8!A26:C59,3,0)</f>
        <v>13195</v>
      </c>
      <c r="T10" s="90">
        <f>VLOOKUP(A10,[1]Лист9!A26:D57,3,0)</f>
        <v>43964.5</v>
      </c>
      <c r="U10" s="89">
        <f>VLOOKUP(A10,[1]Лист11!B13:D45,3,0)</f>
        <v>68671</v>
      </c>
      <c r="V10" s="90"/>
      <c r="W10" s="89"/>
      <c r="X10" s="90"/>
      <c r="Y10" s="89"/>
      <c r="Z10" s="90"/>
      <c r="AA10" s="92">
        <f t="shared" si="34"/>
        <v>483853.5</v>
      </c>
      <c r="AB10" s="89">
        <f>VLOOKUP(A10,[1]Лист4!A21:D53,4,0)</f>
        <v>24037.62</v>
      </c>
      <c r="AC10" s="90">
        <f>VLOOKUP(A10,[1]Лист5!A26:D57,4,0)</f>
        <v>14610.55</v>
      </c>
      <c r="AD10" s="89">
        <f>VLOOKUP(A10,[1]Лист6!A26:D57,4,0)</f>
        <v>29475.87</v>
      </c>
      <c r="AE10" s="90">
        <f>VLOOKUP(A10,[1]Лист7!A26:D57,4,0)</f>
        <v>11766.55</v>
      </c>
      <c r="AF10" s="89">
        <f>VLOOKUP(A10,[1]Лист8!A26:D59,4,0)</f>
        <v>3040.96</v>
      </c>
      <c r="AG10" s="90">
        <f>VLOOKUP(A10,[1]Лист9!A26:D57,4,0)</f>
        <v>10442.629999999999</v>
      </c>
      <c r="AH10" s="89">
        <f>VLOOKUP(A10,[1]Лист11!B13:E45,4,0)</f>
        <v>5880.68</v>
      </c>
      <c r="AI10" s="90"/>
      <c r="AJ10" s="89"/>
      <c r="AK10" s="90"/>
      <c r="AL10" s="89"/>
      <c r="AM10" s="90"/>
      <c r="AN10" s="93">
        <f t="shared" si="35"/>
        <v>99254.860000000015</v>
      </c>
      <c r="AO10" s="90">
        <f>VLOOKUP(A10,[1]Лист4!A21:E53,5,0)</f>
        <v>770115.88</v>
      </c>
      <c r="AP10" s="89">
        <f>VLOOKUP(A10,[1]Лист5!A26:E57,5,0)</f>
        <v>725212.96</v>
      </c>
      <c r="AQ10" s="90">
        <f>VLOOKUP(A10,[1]Лист6!A26:E57,5,0)</f>
        <v>630360.1</v>
      </c>
      <c r="AR10" s="89">
        <f>VLOOKUP(A10,[1]Лист7!A26:E57,5,0)</f>
        <v>589692.24</v>
      </c>
      <c r="AS10" s="90">
        <f>VLOOKUP(A10,[1]Лист8!A26:E59,5,0)</f>
        <v>85136.69</v>
      </c>
      <c r="AT10" s="89">
        <f>VLOOKUP(A10,[1]Лист9!A26:E57,5,0)</f>
        <v>535540.47999999998</v>
      </c>
      <c r="AU10" s="90">
        <f>VLOOKUP(A10,[1]Лист11!B13:F45,5,0)</f>
        <v>474423.43</v>
      </c>
      <c r="AV10" s="89"/>
      <c r="AW10" s="90"/>
      <c r="AX10" s="89"/>
      <c r="AY10" s="90"/>
      <c r="AZ10" s="89"/>
      <c r="BA10" s="94">
        <f t="shared" si="1"/>
        <v>535540.47999999998</v>
      </c>
      <c r="BB10" s="90"/>
      <c r="BC10" s="89"/>
      <c r="BD10" s="90"/>
      <c r="BE10" s="89"/>
      <c r="BF10" s="90"/>
      <c r="BG10" s="89"/>
      <c r="BH10" s="90"/>
      <c r="BI10" s="89"/>
      <c r="BJ10" s="90"/>
      <c r="BK10" s="89"/>
      <c r="BL10" s="90"/>
      <c r="BM10" s="89"/>
      <c r="BN10" s="95">
        <f t="shared" si="2"/>
        <v>0</v>
      </c>
      <c r="BO10" s="90"/>
      <c r="BP10" s="89"/>
      <c r="BQ10" s="90"/>
      <c r="BR10" s="89"/>
      <c r="BS10" s="90"/>
      <c r="BT10" s="89"/>
      <c r="BU10" s="90"/>
      <c r="BV10" s="89"/>
      <c r="BW10" s="90"/>
      <c r="BX10" s="89"/>
      <c r="BY10" s="90"/>
      <c r="BZ10" s="89"/>
      <c r="CA10" s="96">
        <f t="shared" si="3"/>
        <v>0</v>
      </c>
      <c r="CB10" s="90"/>
      <c r="CC10" s="89"/>
      <c r="CD10" s="90"/>
      <c r="CE10" s="89"/>
      <c r="CF10" s="90"/>
      <c r="CG10" s="89"/>
      <c r="CH10" s="90"/>
      <c r="CI10" s="89"/>
      <c r="CJ10" s="90"/>
      <c r="CK10" s="89"/>
      <c r="CL10" s="90"/>
      <c r="CM10" s="89"/>
      <c r="CN10" s="97">
        <f t="shared" si="4"/>
        <v>0</v>
      </c>
      <c r="CO10" s="90"/>
      <c r="CP10" s="89"/>
      <c r="CQ10" s="90"/>
      <c r="CR10" s="89"/>
      <c r="CS10" s="90"/>
      <c r="CT10" s="89"/>
      <c r="CU10" s="90"/>
      <c r="CV10" s="89"/>
      <c r="CW10" s="90"/>
      <c r="CX10" s="89"/>
      <c r="CY10" s="90"/>
      <c r="CZ10" s="89"/>
      <c r="DA10" s="97">
        <f t="shared" si="5"/>
        <v>0</v>
      </c>
      <c r="DB10" s="98">
        <f t="shared" si="6"/>
        <v>0</v>
      </c>
      <c r="DC10" s="90"/>
      <c r="DD10" s="99">
        <f t="shared" si="7"/>
        <v>0.21461613754470221</v>
      </c>
      <c r="DE10" s="99">
        <f t="shared" si="0"/>
        <v>0.42919544299589429</v>
      </c>
      <c r="DF10" s="99">
        <f t="shared" si="0"/>
        <v>0.21243244367696551</v>
      </c>
      <c r="DG10" s="99">
        <f t="shared" si="0"/>
        <v>9.0281013885993314E-2</v>
      </c>
      <c r="DH10" s="99">
        <f t="shared" si="0"/>
        <v>0.32405126162446096</v>
      </c>
      <c r="DI10" s="99">
        <f t="shared" si="0"/>
        <v>0.37302513116533048</v>
      </c>
      <c r="DJ10" s="99"/>
      <c r="DK10" s="99"/>
      <c r="DL10" s="99"/>
      <c r="DM10" s="99"/>
      <c r="DN10" s="99"/>
      <c r="DO10" s="113"/>
      <c r="DP10" s="90">
        <f>VLOOKUP(A10,[1]Лист3!A9:B40,2,0)</f>
        <v>38154</v>
      </c>
      <c r="DQ10" s="89">
        <f>VLOOKUP(A10,[1]Лист3!A9:C40,3,0)</f>
        <v>7710</v>
      </c>
      <c r="DR10" s="90">
        <f>VLOOKUP(A10,[1]Лист3!A9:D40,4,0)</f>
        <v>4827</v>
      </c>
      <c r="DS10" s="89">
        <f>VLOOKUP(A10,[1]Лист3!A9:E40,5,0)</f>
        <v>0</v>
      </c>
      <c r="DT10" s="90">
        <f>VLOOKUP(A10,[1]Лист3!A9:F40,6,0)</f>
        <v>0</v>
      </c>
      <c r="DU10" s="89">
        <f>VLOOKUP(A10,[1]Лист3!A9:G40,7,0)</f>
        <v>37514</v>
      </c>
      <c r="DV10" s="90">
        <f>[1]Лист14!G13</f>
        <v>5772</v>
      </c>
      <c r="DW10" s="89"/>
      <c r="DX10" s="90"/>
      <c r="DY10" s="89"/>
      <c r="DZ10" s="90"/>
      <c r="EA10" s="89"/>
      <c r="EB10" s="101">
        <f t="shared" si="8"/>
        <v>93977</v>
      </c>
      <c r="EC10" s="102">
        <f t="shared" si="9"/>
        <v>3.5807152353285413E-3</v>
      </c>
      <c r="ED10" s="103">
        <f t="shared" si="10"/>
        <v>2.6609333835702158E-3</v>
      </c>
      <c r="EE10" s="103">
        <f t="shared" si="11"/>
        <v>4.7360781282933763E-3</v>
      </c>
      <c r="EF10" s="103">
        <f t="shared" si="12"/>
        <v>2.6694961778912073E-3</v>
      </c>
      <c r="EG10" s="103">
        <f t="shared" si="13"/>
        <v>5.6161877934472152E-4</v>
      </c>
      <c r="EH10" s="103">
        <f t="shared" si="14"/>
        <v>2.654120225439544E-3</v>
      </c>
      <c r="EI10" s="103">
        <f t="shared" si="15"/>
        <v>5.5903943195031221E-3</v>
      </c>
      <c r="EJ10" s="103"/>
      <c r="EK10" s="102"/>
      <c r="EL10" s="103"/>
      <c r="EM10" s="102"/>
      <c r="EN10" s="103"/>
      <c r="EO10" s="104">
        <f t="shared" si="16"/>
        <v>3.1449231452886314E-3</v>
      </c>
      <c r="EP10" s="102">
        <f t="shared" si="17"/>
        <v>8.5912891585788256E-3</v>
      </c>
      <c r="EQ10" s="102">
        <f t="shared" si="18"/>
        <v>5.2919205419174661E-3</v>
      </c>
      <c r="ER10" s="102">
        <f t="shared" si="19"/>
        <v>1.13397321286932E-2</v>
      </c>
      <c r="ES10" s="102">
        <f t="shared" si="20"/>
        <v>4.7649406820758963E-3</v>
      </c>
      <c r="ET10" s="102">
        <f t="shared" si="21"/>
        <v>1.9015514055916989E-3</v>
      </c>
      <c r="EU10" s="102">
        <f t="shared" si="22"/>
        <v>7.3865000848490859E-3</v>
      </c>
      <c r="EV10" s="102">
        <f t="shared" si="23"/>
        <v>4.9047493551709342E-3</v>
      </c>
      <c r="EW10" s="103"/>
      <c r="EX10" s="102"/>
      <c r="EY10" s="103"/>
      <c r="EZ10" s="102"/>
      <c r="FA10" s="103"/>
      <c r="FB10" s="105">
        <f t="shared" si="24"/>
        <v>3.9565456369760246E-3</v>
      </c>
      <c r="FC10" s="102">
        <f t="shared" si="25"/>
        <v>2.2083336476189049E-3</v>
      </c>
      <c r="FD10" s="102">
        <f t="shared" si="26"/>
        <v>3.9132620462930233E-4</v>
      </c>
      <c r="FE10" s="102">
        <f t="shared" si="27"/>
        <v>3.1221902793905068E-4</v>
      </c>
      <c r="FF10" s="102">
        <f t="shared" si="28"/>
        <v>0</v>
      </c>
      <c r="FG10" s="102">
        <f t="shared" si="29"/>
        <v>0</v>
      </c>
      <c r="FH10" s="102">
        <f t="shared" si="30"/>
        <v>2.7166636361463316E-3</v>
      </c>
      <c r="FI10" s="102">
        <f t="shared" si="31"/>
        <v>8.5650585921012224E-4</v>
      </c>
      <c r="FJ10" s="103"/>
      <c r="FK10" s="102"/>
      <c r="FL10" s="103"/>
      <c r="FM10" s="102"/>
      <c r="FN10" s="103"/>
      <c r="FO10" s="106">
        <f t="shared" si="32"/>
        <v>9.6484290005668927E-4</v>
      </c>
    </row>
    <row r="11" spans="1:171">
      <c r="A11" s="107" t="s">
        <v>59</v>
      </c>
      <c r="B11" s="108">
        <f>VLOOKUP(A11,[1]Лист4!A13:B55,2,0)</f>
        <v>20249.28</v>
      </c>
      <c r="C11" s="109">
        <f>VLOOKUP(A11,[1]Лист5!A27:B58,2,0)</f>
        <v>14673.01</v>
      </c>
      <c r="D11" s="108">
        <f>VLOOKUP(A11,[1]Лист6!A27:B58,2,0)</f>
        <v>16206.6</v>
      </c>
      <c r="E11" s="109">
        <f>VLOOKUP(A11,[1]Лист7!A27:B58,2,0)</f>
        <v>12093.25</v>
      </c>
      <c r="F11" s="108">
        <f>VLOOKUP(A11,[1]Лист8!A27:B60,2,0)</f>
        <v>12588.93</v>
      </c>
      <c r="G11" s="109">
        <f>VLOOKUP(A11,[1]Лист9!A27:B58,2,0)</f>
        <v>2694.72</v>
      </c>
      <c r="H11" s="89">
        <f>VLOOKUP(A11,[1]Лист11!B14:C46,2,0)</f>
        <v>2992.5</v>
      </c>
      <c r="I11" s="109"/>
      <c r="J11" s="108"/>
      <c r="K11" s="109"/>
      <c r="L11" s="108"/>
      <c r="M11" s="109"/>
      <c r="N11" s="110">
        <f t="shared" si="33"/>
        <v>81498.290000000008</v>
      </c>
      <c r="O11" s="108">
        <f>VLOOKUP(A11,[1]Лист4!A22:C54,3,0)</f>
        <v>26285</v>
      </c>
      <c r="P11" s="109">
        <f>VLOOKUP(A11,[1]Лист5!A27:C58,3,0)</f>
        <v>18870</v>
      </c>
      <c r="Q11" s="108">
        <f>VLOOKUP(A11,[1]Лист6!A27:C58,3,0)</f>
        <v>21030</v>
      </c>
      <c r="R11" s="109">
        <f>VLOOKUP(A11,[1]Лист7!A27:C58,3,0)</f>
        <v>15700</v>
      </c>
      <c r="S11" s="108">
        <f>VLOOKUP(A11,[1]Лист8!A27:C60,3,0)</f>
        <v>15960</v>
      </c>
      <c r="T11" s="109">
        <f>VLOOKUP(A11,[1]Лист9!A27:D58,3,0)</f>
        <v>3430</v>
      </c>
      <c r="U11" s="89">
        <f>VLOOKUP(A11,[1]Лист11!B14:D46,3,0)</f>
        <v>3650</v>
      </c>
      <c r="V11" s="109"/>
      <c r="W11" s="108"/>
      <c r="X11" s="109"/>
      <c r="Y11" s="108"/>
      <c r="Z11" s="109"/>
      <c r="AA11" s="111">
        <f t="shared" si="34"/>
        <v>104925</v>
      </c>
      <c r="AB11" s="108">
        <f>VLOOKUP(A11,[1]Лист4!A22:D54,4,0)</f>
        <v>6035.72</v>
      </c>
      <c r="AC11" s="109">
        <f>VLOOKUP(A11,[1]Лист5!A27:D58,4,0)</f>
        <v>4196.99</v>
      </c>
      <c r="AD11" s="108">
        <f>VLOOKUP(A11,[1]Лист6!A27:D58,4,0)</f>
        <v>4823.3999999999996</v>
      </c>
      <c r="AE11" s="109">
        <f>VLOOKUP(A11,[1]Лист7!A27:D58,4,0)</f>
        <v>3606.75</v>
      </c>
      <c r="AF11" s="108">
        <f>VLOOKUP(A11,[1]Лист8!A27:D60,4,0)</f>
        <v>3371.07</v>
      </c>
      <c r="AG11" s="109">
        <f>VLOOKUP(A11,[1]Лист9!A27:D58,4,0)</f>
        <v>735.28</v>
      </c>
      <c r="AH11" s="89">
        <f>VLOOKUP(A11,[1]Лист11!B14:E46,4,0)</f>
        <v>657.5</v>
      </c>
      <c r="AI11" s="109"/>
      <c r="AJ11" s="108"/>
      <c r="AK11" s="109"/>
      <c r="AL11" s="108"/>
      <c r="AM11" s="109"/>
      <c r="AN11" s="112">
        <f t="shared" si="35"/>
        <v>23426.71</v>
      </c>
      <c r="AO11" s="109">
        <f>VLOOKUP(A11,[1]Лист4!A22:E54,5,0)</f>
        <v>33076.5</v>
      </c>
      <c r="AP11" s="108">
        <f>VLOOKUP(A11,[1]Лист5!A27:E58,5,0)</f>
        <v>30233.46</v>
      </c>
      <c r="AQ11" s="109">
        <f>VLOOKUP(A11,[1]Лист6!A27:E58,5,0)</f>
        <v>27605.88</v>
      </c>
      <c r="AR11" s="108">
        <f>VLOOKUP(A11,[1]Лист7!A27:E58,5,0)</f>
        <v>24851.02</v>
      </c>
      <c r="AS11" s="109">
        <f>VLOOKUP(A11,[1]Лист8!A27:E60,5,0)</f>
        <v>18043.54</v>
      </c>
      <c r="AT11" s="108">
        <f>VLOOKUP(A11,[1]Лист9!A27:E58,5,0)</f>
        <v>15266.95</v>
      </c>
      <c r="AU11" s="90">
        <f>VLOOKUP(A11,[1]Лист11!B14:F46,5,0)</f>
        <v>12274.45</v>
      </c>
      <c r="AV11" s="108"/>
      <c r="AW11" s="109"/>
      <c r="AX11" s="108"/>
      <c r="AY11" s="109"/>
      <c r="AZ11" s="108"/>
      <c r="BA11" s="94">
        <f t="shared" si="1"/>
        <v>15266.95</v>
      </c>
      <c r="BB11" s="109"/>
      <c r="BC11" s="108"/>
      <c r="BD11" s="109"/>
      <c r="BE11" s="108"/>
      <c r="BF11" s="109"/>
      <c r="BG11" s="108"/>
      <c r="BH11" s="109"/>
      <c r="BI11" s="108"/>
      <c r="BJ11" s="109"/>
      <c r="BK11" s="108"/>
      <c r="BL11" s="109"/>
      <c r="BM11" s="108"/>
      <c r="BN11" s="95">
        <f t="shared" si="2"/>
        <v>0</v>
      </c>
      <c r="BO11" s="109"/>
      <c r="BP11" s="108"/>
      <c r="BQ11" s="109"/>
      <c r="BR11" s="108"/>
      <c r="BS11" s="109"/>
      <c r="BT11" s="108"/>
      <c r="BU11" s="109"/>
      <c r="BV11" s="108"/>
      <c r="BW11" s="109"/>
      <c r="BX11" s="108"/>
      <c r="BY11" s="109"/>
      <c r="BZ11" s="108"/>
      <c r="CA11" s="96">
        <f t="shared" si="3"/>
        <v>0</v>
      </c>
      <c r="CB11" s="109"/>
      <c r="CC11" s="108"/>
      <c r="CD11" s="109"/>
      <c r="CE11" s="108"/>
      <c r="CF11" s="109"/>
      <c r="CG11" s="108"/>
      <c r="CH11" s="109"/>
      <c r="CI11" s="108"/>
      <c r="CJ11" s="109"/>
      <c r="CK11" s="108"/>
      <c r="CL11" s="109"/>
      <c r="CM11" s="108"/>
      <c r="CN11" s="97">
        <f t="shared" si="4"/>
        <v>0</v>
      </c>
      <c r="CO11" s="109"/>
      <c r="CP11" s="108"/>
      <c r="CQ11" s="109"/>
      <c r="CR11" s="108"/>
      <c r="CS11" s="109"/>
      <c r="CT11" s="108"/>
      <c r="CU11" s="109"/>
      <c r="CV11" s="108"/>
      <c r="CW11" s="109"/>
      <c r="CX11" s="108"/>
      <c r="CY11" s="109"/>
      <c r="CZ11" s="108"/>
      <c r="DA11" s="97">
        <f t="shared" si="5"/>
        <v>0</v>
      </c>
      <c r="DB11" s="98">
        <f t="shared" si="6"/>
        <v>0</v>
      </c>
      <c r="DC11" s="109"/>
      <c r="DD11" s="99">
        <f t="shared" si="7"/>
        <v>1.3905878316776696</v>
      </c>
      <c r="DE11" s="99">
        <f t="shared" si="0"/>
        <v>1.681201756451578</v>
      </c>
      <c r="DF11" s="99">
        <f t="shared" si="0"/>
        <v>1.3832212730832358</v>
      </c>
      <c r="DG11" s="99">
        <f t="shared" si="0"/>
        <v>1.7609128057264138</v>
      </c>
      <c r="DH11" s="99">
        <f t="shared" si="0"/>
        <v>0.48538223244389378</v>
      </c>
      <c r="DI11" s="99">
        <f t="shared" si="0"/>
        <v>0.65192764347491416</v>
      </c>
      <c r="DJ11" s="99"/>
      <c r="DK11" s="99"/>
      <c r="DL11" s="99"/>
      <c r="DM11" s="99"/>
      <c r="DN11" s="99"/>
      <c r="DO11" s="113"/>
      <c r="DP11" s="90">
        <f>VLOOKUP(A11,[1]Лист3!A10:B41,2,0)</f>
        <v>61320</v>
      </c>
      <c r="DQ11" s="89">
        <f>VLOOKUP(A11,[1]Лист3!A10:C41,3,0)</f>
        <v>34080</v>
      </c>
      <c r="DR11" s="90">
        <f>VLOOKUP(A11,[1]Лист3!A10:D41,4,0)</f>
        <v>44322</v>
      </c>
      <c r="DS11" s="89">
        <f>VLOOKUP(A11,[1]Лист3!A10:E41,5,0)</f>
        <v>29900</v>
      </c>
      <c r="DT11" s="90">
        <f>VLOOKUP(A11,[1]Лист3!A10:F41,6,0)</f>
        <v>24790</v>
      </c>
      <c r="DU11" s="89">
        <f>VLOOKUP(A11,[1]Лист3!A10:G41,7,0)</f>
        <v>0</v>
      </c>
      <c r="DV11" s="90">
        <v>0</v>
      </c>
      <c r="DW11" s="108"/>
      <c r="DX11" s="109"/>
      <c r="DY11" s="108"/>
      <c r="DZ11" s="109"/>
      <c r="EA11" s="108"/>
      <c r="EB11" s="101">
        <f t="shared" si="8"/>
        <v>194412</v>
      </c>
      <c r="EC11" s="102">
        <f t="shared" si="9"/>
        <v>8.5825900808478176E-4</v>
      </c>
      <c r="ED11" s="103">
        <f t="shared" si="10"/>
        <v>7.299706217396882E-4</v>
      </c>
      <c r="EE11" s="103">
        <f t="shared" si="11"/>
        <v>7.9156027422758938E-4</v>
      </c>
      <c r="EF11" s="103">
        <f t="shared" si="12"/>
        <v>7.4735041081576946E-4</v>
      </c>
      <c r="EG11" s="103">
        <f t="shared" si="13"/>
        <v>6.9629226395170234E-4</v>
      </c>
      <c r="EH11" s="103">
        <f t="shared" si="14"/>
        <v>2.1335655958025154E-4</v>
      </c>
      <c r="EI11" s="103">
        <f t="shared" si="15"/>
        <v>2.6643047847364201E-4</v>
      </c>
      <c r="EJ11" s="114"/>
      <c r="EK11" s="115"/>
      <c r="EL11" s="114"/>
      <c r="EM11" s="115"/>
      <c r="EN11" s="114"/>
      <c r="EO11" s="104">
        <f t="shared" si="16"/>
        <v>6.6642424560431378E-4</v>
      </c>
      <c r="EP11" s="102">
        <f t="shared" si="17"/>
        <v>2.1572275375106769E-3</v>
      </c>
      <c r="EQ11" s="102">
        <f t="shared" si="18"/>
        <v>1.5201438409383756E-3</v>
      </c>
      <c r="ER11" s="102">
        <f t="shared" si="19"/>
        <v>1.8556216983430438E-3</v>
      </c>
      <c r="ES11" s="102">
        <f t="shared" si="20"/>
        <v>1.4605767880200432E-3</v>
      </c>
      <c r="ET11" s="102">
        <f t="shared" si="21"/>
        <v>2.1079734349836923E-3</v>
      </c>
      <c r="EU11" s="102">
        <f t="shared" si="22"/>
        <v>5.2009367203356205E-4</v>
      </c>
      <c r="EV11" s="102">
        <f t="shared" si="23"/>
        <v>5.483843196747467E-4</v>
      </c>
      <c r="EW11" s="114"/>
      <c r="EX11" s="115"/>
      <c r="EY11" s="114"/>
      <c r="EZ11" s="115"/>
      <c r="FA11" s="114"/>
      <c r="FB11" s="105">
        <f t="shared" si="24"/>
        <v>8.5798811202090998E-4</v>
      </c>
      <c r="FC11" s="102">
        <f t="shared" si="25"/>
        <v>3.5491696616866187E-3</v>
      </c>
      <c r="FD11" s="102">
        <f t="shared" si="26"/>
        <v>1.7297531846649317E-3</v>
      </c>
      <c r="FE11" s="102">
        <f t="shared" si="27"/>
        <v>2.8668265498890829E-3</v>
      </c>
      <c r="FF11" s="102">
        <f t="shared" si="28"/>
        <v>2.3684902126708631E-3</v>
      </c>
      <c r="FG11" s="102">
        <f t="shared" si="29"/>
        <v>2.1027004570590532E-3</v>
      </c>
      <c r="FH11" s="102">
        <f t="shared" si="30"/>
        <v>0</v>
      </c>
      <c r="FI11" s="102">
        <f t="shared" si="31"/>
        <v>0</v>
      </c>
      <c r="FJ11" s="114"/>
      <c r="FK11" s="115"/>
      <c r="FL11" s="114"/>
      <c r="FM11" s="115"/>
      <c r="FN11" s="114"/>
      <c r="FO11" s="106">
        <f t="shared" si="32"/>
        <v>1.9959887832748553E-3</v>
      </c>
    </row>
    <row r="12" spans="1:171">
      <c r="A12" s="88" t="s">
        <v>60</v>
      </c>
      <c r="B12" s="89">
        <f>VLOOKUP(A12,[1]Лист4!A13:B56,2,0)</f>
        <v>2262532.0499999998</v>
      </c>
      <c r="C12" s="90">
        <f>VLOOKUP(A12,[1]Лист5!A28:B59,2,0)</f>
        <v>2124893.7200000002</v>
      </c>
      <c r="D12" s="89">
        <f>VLOOKUP(A12,[1]Лист6!A28:B59,2,0)</f>
        <v>2089417.47</v>
      </c>
      <c r="E12" s="90">
        <f>VLOOKUP(A12,[1]Лист7!A28:B59,2,0)</f>
        <v>1082890.8600000001</v>
      </c>
      <c r="F12" s="89">
        <f>VLOOKUP(A12,[1]Лист8!A28:B61,2,0)</f>
        <v>1516249.35</v>
      </c>
      <c r="G12" s="90">
        <f>VLOOKUP(A12,[1]Лист9!A28:B59,2,0)</f>
        <v>1388235.26</v>
      </c>
      <c r="H12" s="89">
        <f>VLOOKUP(A12,[1]Лист11!B15:C47,2,0)</f>
        <v>106230.57</v>
      </c>
      <c r="I12" s="90"/>
      <c r="J12" s="89"/>
      <c r="K12" s="90"/>
      <c r="L12" s="89"/>
      <c r="M12" s="90"/>
      <c r="N12" s="91">
        <f t="shared" si="33"/>
        <v>10570449.279999999</v>
      </c>
      <c r="O12" s="89">
        <f>VLOOKUP(A12,[1]Лист4!A23:C55,3,0)</f>
        <v>2419543.5</v>
      </c>
      <c r="P12" s="90">
        <f>VLOOKUP(A12,[1]Лист5!A28:C59,3,0)</f>
        <v>2232013.75</v>
      </c>
      <c r="Q12" s="89">
        <f>VLOOKUP(A12,[1]Лист6!A28:C59,3,0)</f>
        <v>2190931.75</v>
      </c>
      <c r="R12" s="90">
        <f>VLOOKUP(A12,[1]Лист7!A28:C59,3,0)</f>
        <v>1146965.5</v>
      </c>
      <c r="S12" s="89">
        <f>VLOOKUP(A12,[1]Лист8!A28:C61,3,0)</f>
        <v>1623418</v>
      </c>
      <c r="T12" s="90">
        <f>VLOOKUP(A12,[1]Лист9!A28:D59,3,0)</f>
        <v>1495198.5</v>
      </c>
      <c r="U12" s="89">
        <f>VLOOKUP(A12,[1]Лист11!B15:D47,3,0)</f>
        <v>111902</v>
      </c>
      <c r="V12" s="90"/>
      <c r="W12" s="89"/>
      <c r="X12" s="90"/>
      <c r="Y12" s="89"/>
      <c r="Z12" s="90"/>
      <c r="AA12" s="92">
        <f t="shared" si="34"/>
        <v>11219973</v>
      </c>
      <c r="AB12" s="89">
        <f>VLOOKUP(A12,[1]Лист4!A23:D55,4,0)</f>
        <v>157011.45000000001</v>
      </c>
      <c r="AC12" s="90">
        <f>VLOOKUP(A12,[1]Лист5!A28:D59,4,0)</f>
        <v>107120.03</v>
      </c>
      <c r="AD12" s="89">
        <f>VLOOKUP(A12,[1]Лист6!A28:D59,4,0)</f>
        <v>101514.28</v>
      </c>
      <c r="AE12" s="90">
        <f>VLOOKUP(A12,[1]Лист7!A28:D59,4,0)</f>
        <v>64074.64</v>
      </c>
      <c r="AF12" s="89">
        <f>VLOOKUP(A12,[1]Лист8!A28:D61,4,0)</f>
        <v>107168.65</v>
      </c>
      <c r="AG12" s="90">
        <f>VLOOKUP(A12,[1]Лист9!A28:D59,4,0)</f>
        <v>106963.24</v>
      </c>
      <c r="AH12" s="89">
        <f>VLOOKUP(A12,[1]Лист11!B15:E47,4,0)</f>
        <v>5671.43</v>
      </c>
      <c r="AI12" s="90"/>
      <c r="AJ12" s="89"/>
      <c r="AK12" s="90"/>
      <c r="AL12" s="89"/>
      <c r="AM12" s="90"/>
      <c r="AN12" s="93">
        <f t="shared" si="35"/>
        <v>649523.72000000009</v>
      </c>
      <c r="AO12" s="90">
        <f>VLOOKUP(A12,[1]Лист4!A23:E55,5,0)</f>
        <v>1964492.57</v>
      </c>
      <c r="AP12" s="89">
        <f>VLOOKUP(A12,[1]Лист5!A28:E59,5,0)</f>
        <v>1857209.05</v>
      </c>
      <c r="AQ12" s="90">
        <f>VLOOKUP(A12,[1]Лист6!A28:E59,5,0)</f>
        <v>1122144.6499999999</v>
      </c>
      <c r="AR12" s="89">
        <f>VLOOKUP(A12,[1]Лист7!A28:E59,5,0)</f>
        <v>996246.88</v>
      </c>
      <c r="AS12" s="90">
        <f>VLOOKUP(A12,[1]Лист8!A28:E61,5,0)</f>
        <v>1232189.6399999999</v>
      </c>
      <c r="AT12" s="89">
        <f>VLOOKUP(A12,[1]Лист9!A28:E59,5,0)</f>
        <v>1179905.54</v>
      </c>
      <c r="AU12" s="90">
        <f>VLOOKUP(A12,[1]Лист11!B15:F47,5,0)</f>
        <v>105372.36</v>
      </c>
      <c r="AV12" s="89"/>
      <c r="AW12" s="90"/>
      <c r="AX12" s="89"/>
      <c r="AY12" s="90"/>
      <c r="AZ12" s="89"/>
      <c r="BA12" s="94">
        <f t="shared" si="1"/>
        <v>1179905.54</v>
      </c>
      <c r="BB12" s="90"/>
      <c r="BC12" s="89"/>
      <c r="BD12" s="90"/>
      <c r="BE12" s="89">
        <f>[1]Лист1!J9</f>
        <v>8202.8000000000011</v>
      </c>
      <c r="BF12" s="90">
        <f>[1]Лист1!R9</f>
        <v>18355.360000000004</v>
      </c>
      <c r="BG12" s="89"/>
      <c r="BH12" s="90">
        <f>'[1]Компенсация промо'!AJ9</f>
        <v>19435.884000000002</v>
      </c>
      <c r="BI12" s="89"/>
      <c r="BJ12" s="90"/>
      <c r="BK12" s="89"/>
      <c r="BL12" s="90"/>
      <c r="BM12" s="89"/>
      <c r="BN12" s="95">
        <f t="shared" si="2"/>
        <v>45994.044000000009</v>
      </c>
      <c r="BO12" s="90"/>
      <c r="BP12" s="89"/>
      <c r="BQ12" s="90"/>
      <c r="BR12" s="89"/>
      <c r="BS12" s="90"/>
      <c r="BT12" s="89"/>
      <c r="BU12" s="90"/>
      <c r="BV12" s="89"/>
      <c r="BW12" s="90"/>
      <c r="BX12" s="89"/>
      <c r="BY12" s="90"/>
      <c r="BZ12" s="89"/>
      <c r="CA12" s="96">
        <f t="shared" si="3"/>
        <v>0</v>
      </c>
      <c r="CB12" s="90"/>
      <c r="CC12" s="89"/>
      <c r="CD12" s="90"/>
      <c r="CE12" s="89"/>
      <c r="CF12" s="90"/>
      <c r="CG12" s="89"/>
      <c r="CH12" s="90"/>
      <c r="CI12" s="89"/>
      <c r="CJ12" s="90"/>
      <c r="CK12" s="89"/>
      <c r="CL12" s="90"/>
      <c r="CM12" s="89"/>
      <c r="CN12" s="97">
        <f t="shared" si="4"/>
        <v>0</v>
      </c>
      <c r="CO12" s="90"/>
      <c r="CP12" s="89"/>
      <c r="CQ12" s="90"/>
      <c r="CR12" s="89"/>
      <c r="CS12" s="90"/>
      <c r="CT12" s="89"/>
      <c r="CU12" s="90"/>
      <c r="CV12" s="89"/>
      <c r="CW12" s="90"/>
      <c r="CX12" s="89"/>
      <c r="CY12" s="90"/>
      <c r="CZ12" s="89"/>
      <c r="DA12" s="97">
        <f t="shared" si="5"/>
        <v>0</v>
      </c>
      <c r="DB12" s="98">
        <f t="shared" si="6"/>
        <v>45994.044000000009</v>
      </c>
      <c r="DC12" s="90"/>
      <c r="DD12" s="99">
        <f t="shared" si="7"/>
        <v>3.3360433617525587</v>
      </c>
      <c r="DE12" s="99">
        <f t="shared" si="0"/>
        <v>4.2077933949232005</v>
      </c>
      <c r="DF12" s="99">
        <f t="shared" si="0"/>
        <v>3.0671125087060753</v>
      </c>
      <c r="DG12" s="99">
        <f t="shared" si="0"/>
        <v>4.0824569236551556</v>
      </c>
      <c r="DH12" s="99">
        <f t="shared" si="0"/>
        <v>3.4531852760470256</v>
      </c>
      <c r="DI12" s="99">
        <f t="shared" si="0"/>
        <v>0.49591097769595194</v>
      </c>
      <c r="DJ12" s="99"/>
      <c r="DK12" s="99"/>
      <c r="DL12" s="99"/>
      <c r="DM12" s="99"/>
      <c r="DN12" s="99"/>
      <c r="DO12" s="113"/>
      <c r="DP12" s="90">
        <f>VLOOKUP(A12,[1]Лист3!A11:B42,2,0)</f>
        <v>157820</v>
      </c>
      <c r="DQ12" s="89">
        <f>VLOOKUP(A12,[1]Лист3!A11:C42,3,0)</f>
        <v>120920</v>
      </c>
      <c r="DR12" s="90">
        <f>VLOOKUP(A12,[1]Лист3!A11:D42,4,0)</f>
        <v>46771</v>
      </c>
      <c r="DS12" s="89">
        <f>VLOOKUP(A12,[1]Лист3!A11:E42,5,0)</f>
        <v>129951</v>
      </c>
      <c r="DT12" s="90">
        <f>VLOOKUP(A12,[1]Лист3!A11:F42,6,0)</f>
        <v>200793</v>
      </c>
      <c r="DU12" s="89">
        <f>VLOOKUP(A12,[1]Лист3!A11:G42,7,0)</f>
        <v>142558</v>
      </c>
      <c r="DV12" s="90">
        <f>[1]Лист14!G12</f>
        <v>330104</v>
      </c>
      <c r="DW12" s="89"/>
      <c r="DX12" s="90"/>
      <c r="DY12" s="89"/>
      <c r="DZ12" s="90"/>
      <c r="EA12" s="89"/>
      <c r="EB12" s="101">
        <f t="shared" si="8"/>
        <v>1128917</v>
      </c>
      <c r="EC12" s="102">
        <f t="shared" si="9"/>
        <v>9.5896669560252404E-2</v>
      </c>
      <c r="ED12" s="103">
        <f t="shared" si="10"/>
        <v>0.10571177896826615</v>
      </c>
      <c r="EE12" s="103">
        <f t="shared" si="11"/>
        <v>0.10205100795534634</v>
      </c>
      <c r="EF12" s="103">
        <f t="shared" si="12"/>
        <v>6.6921541280436772E-2</v>
      </c>
      <c r="EG12" s="103">
        <f t="shared" si="13"/>
        <v>8.386357638232933E-2</v>
      </c>
      <c r="EH12" s="103">
        <f t="shared" si="14"/>
        <v>0.10991461040909484</v>
      </c>
      <c r="EI12" s="103">
        <f t="shared" si="15"/>
        <v>9.457998861696815E-3</v>
      </c>
      <c r="EJ12" s="103"/>
      <c r="EK12" s="102"/>
      <c r="EL12" s="103"/>
      <c r="EM12" s="102"/>
      <c r="EN12" s="103"/>
      <c r="EO12" s="104">
        <f t="shared" si="16"/>
        <v>8.6436214638646536E-2</v>
      </c>
      <c r="EP12" s="102">
        <f t="shared" si="17"/>
        <v>5.6117484516259995E-2</v>
      </c>
      <c r="EQ12" s="102">
        <f t="shared" si="18"/>
        <v>3.879872333401653E-2</v>
      </c>
      <c r="ER12" s="102">
        <f t="shared" si="19"/>
        <v>3.9053800360673241E-2</v>
      </c>
      <c r="ES12" s="102">
        <f t="shared" si="20"/>
        <v>2.5947440738820427E-2</v>
      </c>
      <c r="ET12" s="102">
        <f t="shared" si="21"/>
        <v>6.7013935416074144E-2</v>
      </c>
      <c r="EU12" s="102">
        <f t="shared" si="22"/>
        <v>7.5659482461385041E-2</v>
      </c>
      <c r="EV12" s="102">
        <f t="shared" si="23"/>
        <v>4.730225524156576E-3</v>
      </c>
      <c r="EW12" s="103"/>
      <c r="EX12" s="102"/>
      <c r="EY12" s="103"/>
      <c r="EZ12" s="102"/>
      <c r="FA12" s="103"/>
      <c r="FB12" s="105">
        <f t="shared" si="24"/>
        <v>9.1747471538676059E-2</v>
      </c>
      <c r="FC12" s="102">
        <f t="shared" si="25"/>
        <v>9.1345393999899237E-3</v>
      </c>
      <c r="FD12" s="102">
        <f t="shared" si="26"/>
        <v>6.1373754427724043E-3</v>
      </c>
      <c r="FE12" s="102">
        <f t="shared" si="27"/>
        <v>3.0252322676066583E-3</v>
      </c>
      <c r="FF12" s="102">
        <f t="shared" si="28"/>
        <v>1.0293902061096699E-2</v>
      </c>
      <c r="FG12" s="102">
        <f t="shared" si="29"/>
        <v>1.7031364779114905E-2</v>
      </c>
      <c r="FH12" s="102">
        <f t="shared" si="30"/>
        <v>1.0323669420529636E-2</v>
      </c>
      <c r="FI12" s="102">
        <f t="shared" si="31"/>
        <v>4.8984062742324704E-2</v>
      </c>
      <c r="FJ12" s="103"/>
      <c r="FK12" s="102"/>
      <c r="FL12" s="103"/>
      <c r="FM12" s="102"/>
      <c r="FN12" s="103"/>
      <c r="FO12" s="106">
        <f t="shared" si="32"/>
        <v>1.1590363091004155E-2</v>
      </c>
    </row>
    <row r="13" spans="1:171">
      <c r="A13" s="107" t="s">
        <v>61</v>
      </c>
      <c r="B13" s="108">
        <f>VLOOKUP(A13,[1]Лист4!A13:B57,2,0)</f>
        <v>977537.06</v>
      </c>
      <c r="C13" s="109">
        <f>VLOOKUP(A13,[1]Лист5!A29:B60,2,0)</f>
        <v>850368.17</v>
      </c>
      <c r="D13" s="108">
        <f>VLOOKUP(A13,[1]Лист6!A29:B60,2,0)</f>
        <v>782294.38</v>
      </c>
      <c r="E13" s="109">
        <f>VLOOKUP(A13,[1]Лист7!A29:B60,2,0)</f>
        <v>543562.99</v>
      </c>
      <c r="F13" s="108">
        <f>VLOOKUP(A13,[1]Лист8!A29:B62,2,0)</f>
        <v>926883.72</v>
      </c>
      <c r="G13" s="109">
        <f>VLOOKUP(A13,[1]Лист9!A29:B60,2,0)</f>
        <v>1041832.89</v>
      </c>
      <c r="H13" s="89">
        <f>VLOOKUP(A13,[1]Лист11!B16:C48,2,0)</f>
        <v>2381328.2799999998</v>
      </c>
      <c r="I13" s="109"/>
      <c r="J13" s="108"/>
      <c r="K13" s="109"/>
      <c r="L13" s="108"/>
      <c r="M13" s="109"/>
      <c r="N13" s="110">
        <f t="shared" si="33"/>
        <v>7503807.4899999984</v>
      </c>
      <c r="O13" s="108">
        <f>VLOOKUP(A13,[1]Лист4!A24:C56,3,0)</f>
        <v>1048461.5</v>
      </c>
      <c r="P13" s="109">
        <f>VLOOKUP(A13,[1]Лист5!A29:C60,3,0)</f>
        <v>894102.75</v>
      </c>
      <c r="Q13" s="108">
        <f>VLOOKUP(A13,[1]Лист6!A29:C60,3,0)</f>
        <v>821614.75</v>
      </c>
      <c r="R13" s="109">
        <f>VLOOKUP(A13,[1]Лист7!A29:C60,3,0)</f>
        <v>588640.75</v>
      </c>
      <c r="S13" s="108">
        <f>VLOOKUP(A13,[1]Лист8!A29:C62,3,0)</f>
        <v>992900.5</v>
      </c>
      <c r="T13" s="109">
        <f>VLOOKUP(A13,[1]Лист9!A29:D60,3,0)</f>
        <v>1095415</v>
      </c>
      <c r="U13" s="89">
        <f>VLOOKUP(A13,[1]Лист11!B16:D48,3,0)</f>
        <v>2493023.5</v>
      </c>
      <c r="V13" s="109"/>
      <c r="W13" s="108"/>
      <c r="X13" s="109"/>
      <c r="Y13" s="108"/>
      <c r="Z13" s="109"/>
      <c r="AA13" s="111">
        <f t="shared" si="34"/>
        <v>7934158.75</v>
      </c>
      <c r="AB13" s="108">
        <f>VLOOKUP(A13,[1]Лист4!A24:D56,4,0)</f>
        <v>70924.44</v>
      </c>
      <c r="AC13" s="109">
        <f>VLOOKUP(A13,[1]Лист5!A29:D60,4,0)</f>
        <v>43734.58</v>
      </c>
      <c r="AD13" s="108">
        <f>VLOOKUP(A13,[1]Лист6!A29:D60,4,0)</f>
        <v>39320.370000000003</v>
      </c>
      <c r="AE13" s="109">
        <f>VLOOKUP(A13,[1]Лист7!A29:D60,4,0)</f>
        <v>45077.760000000002</v>
      </c>
      <c r="AF13" s="108">
        <f>VLOOKUP(A13,[1]Лист8!A29:D62,4,0)</f>
        <v>66016.78</v>
      </c>
      <c r="AG13" s="109">
        <f>VLOOKUP(A13,[1]Лист9!A29:D60,4,0)</f>
        <v>53582.11</v>
      </c>
      <c r="AH13" s="89">
        <f>VLOOKUP(A13,[1]Лист11!B16:E48,4,0)</f>
        <v>111695.22</v>
      </c>
      <c r="AI13" s="109"/>
      <c r="AJ13" s="108"/>
      <c r="AK13" s="109"/>
      <c r="AL13" s="108"/>
      <c r="AM13" s="109"/>
      <c r="AN13" s="112">
        <f t="shared" si="35"/>
        <v>430351.26</v>
      </c>
      <c r="AO13" s="109">
        <f>VLOOKUP(A13,[1]Лист4!A24:E56,5,0)</f>
        <v>753625.86</v>
      </c>
      <c r="AP13" s="108">
        <f>VLOOKUP(A13,[1]Лист5!A29:E60,5,0)</f>
        <v>977517.26</v>
      </c>
      <c r="AQ13" s="109">
        <f>VLOOKUP(A13,[1]Лист6!A29:E60,5,0)</f>
        <v>668304.32999999996</v>
      </c>
      <c r="AR13" s="108">
        <f>VLOOKUP(A13,[1]Лист7!A29:E60,5,0)</f>
        <v>472226.74</v>
      </c>
      <c r="AS13" s="109">
        <f>VLOOKUP(A13,[1]Лист8!A29:E62,5,0)</f>
        <v>914179.46</v>
      </c>
      <c r="AT13" s="108">
        <f>VLOOKUP(A13,[1]Лист9!A29:E60,5,0)</f>
        <v>807577.81</v>
      </c>
      <c r="AU13" s="90">
        <f>VLOOKUP(A13,[1]Лист11!B16:F48,5,0)</f>
        <v>3204660.21</v>
      </c>
      <c r="AV13" s="108"/>
      <c r="AW13" s="109"/>
      <c r="AX13" s="108"/>
      <c r="AY13" s="109"/>
      <c r="AZ13" s="108"/>
      <c r="BA13" s="94">
        <f t="shared" si="1"/>
        <v>807577.81</v>
      </c>
      <c r="BB13" s="109"/>
      <c r="BC13" s="108"/>
      <c r="BD13" s="109"/>
      <c r="BE13" s="108"/>
      <c r="BF13" s="109">
        <f>[1]Лист1!R10</f>
        <v>76033.280249999982</v>
      </c>
      <c r="BG13" s="108">
        <f>[1]Лист1!AA10</f>
        <v>136845.51299999998</v>
      </c>
      <c r="BH13" s="109">
        <f>'[1]Компенсация промо'!AJ10</f>
        <v>109365.52349999998</v>
      </c>
      <c r="BI13" s="108"/>
      <c r="BJ13" s="109"/>
      <c r="BK13" s="108"/>
      <c r="BL13" s="109"/>
      <c r="BM13" s="108"/>
      <c r="BN13" s="95">
        <f t="shared" si="2"/>
        <v>322244.31674999994</v>
      </c>
      <c r="BO13" s="109"/>
      <c r="BP13" s="108"/>
      <c r="BQ13" s="109"/>
      <c r="BR13" s="108"/>
      <c r="BS13" s="109"/>
      <c r="BT13" s="108"/>
      <c r="BU13" s="109"/>
      <c r="BV13" s="108"/>
      <c r="BW13" s="109"/>
      <c r="BX13" s="108"/>
      <c r="BY13" s="109"/>
      <c r="BZ13" s="108"/>
      <c r="CA13" s="96">
        <f t="shared" si="3"/>
        <v>0</v>
      </c>
      <c r="CB13" s="109"/>
      <c r="CC13" s="108"/>
      <c r="CD13" s="109"/>
      <c r="CE13" s="108"/>
      <c r="CF13" s="109"/>
      <c r="CG13" s="108"/>
      <c r="CH13" s="109"/>
      <c r="CI13" s="108"/>
      <c r="CJ13" s="109"/>
      <c r="CK13" s="108"/>
      <c r="CL13" s="109"/>
      <c r="CM13" s="108"/>
      <c r="CN13" s="97">
        <f t="shared" si="4"/>
        <v>0</v>
      </c>
      <c r="CO13" s="109"/>
      <c r="CP13" s="108"/>
      <c r="CQ13" s="109"/>
      <c r="CR13" s="108"/>
      <c r="CS13" s="109"/>
      <c r="CT13" s="108"/>
      <c r="CU13" s="109"/>
      <c r="CV13" s="108"/>
      <c r="CW13" s="109"/>
      <c r="CX13" s="108"/>
      <c r="CY13" s="109"/>
      <c r="CZ13" s="108"/>
      <c r="DA13" s="97">
        <f t="shared" si="5"/>
        <v>0</v>
      </c>
      <c r="DB13" s="98">
        <f t="shared" si="6"/>
        <v>322244.31674999994</v>
      </c>
      <c r="DC13" s="109"/>
      <c r="DD13" s="99">
        <f t="shared" si="7"/>
        <v>2.9473062978178257</v>
      </c>
      <c r="DE13" s="99">
        <f t="shared" si="0"/>
        <v>2.8519289748775263</v>
      </c>
      <c r="DF13" s="99">
        <f t="shared" si="0"/>
        <v>2.8595257295358034</v>
      </c>
      <c r="DG13" s="99">
        <f t="shared" si="0"/>
        <v>4.0113080279069733</v>
      </c>
      <c r="DH13" s="99">
        <f t="shared" si="0"/>
        <v>3.6305915176998207</v>
      </c>
      <c r="DI13" s="99">
        <f t="shared" si="0"/>
        <v>3.5610972252339108</v>
      </c>
      <c r="DJ13" s="99"/>
      <c r="DK13" s="99"/>
      <c r="DL13" s="99"/>
      <c r="DM13" s="99"/>
      <c r="DN13" s="99"/>
      <c r="DO13" s="113"/>
      <c r="DP13" s="90">
        <f>VLOOKUP(A13,[1]Лист3!A12:B43,2,0)</f>
        <v>4422960</v>
      </c>
      <c r="DQ13" s="89">
        <f>VLOOKUP(A13,[1]Лист3!A12:C43,3,0)</f>
        <v>4886993</v>
      </c>
      <c r="DR13" s="90">
        <f>VLOOKUP(A13,[1]Лист3!A12:D43,4,0)</f>
        <v>3265341</v>
      </c>
      <c r="DS13" s="89">
        <f>VLOOKUP(A13,[1]Лист3!A12:E43,5,0)</f>
        <v>2094356</v>
      </c>
      <c r="DT13" s="90">
        <f>VLOOKUP(A13,[1]Лист3!A12:F43,6,0)</f>
        <v>4353893</v>
      </c>
      <c r="DU13" s="89">
        <f>VLOOKUP(A13,[1]Лист3!A12:G43,7,0)</f>
        <v>2360054</v>
      </c>
      <c r="DV13" s="90">
        <f>[1]Лист14!G8</f>
        <v>893274</v>
      </c>
      <c r="DW13" s="108"/>
      <c r="DX13" s="109"/>
      <c r="DY13" s="108"/>
      <c r="DZ13" s="109"/>
      <c r="EA13" s="108"/>
      <c r="EB13" s="101">
        <f t="shared" si="8"/>
        <v>22276871</v>
      </c>
      <c r="EC13" s="102">
        <f t="shared" si="9"/>
        <v>4.1432583651453969E-2</v>
      </c>
      <c r="ED13" s="103">
        <f t="shared" si="10"/>
        <v>4.230514269141375E-2</v>
      </c>
      <c r="EE13" s="103">
        <f t="shared" si="11"/>
        <v>3.8208702254606271E-2</v>
      </c>
      <c r="EF13" s="103">
        <f t="shared" si="12"/>
        <v>3.359163367008438E-2</v>
      </c>
      <c r="EG13" s="103">
        <f t="shared" si="13"/>
        <v>5.1265831474062988E-2</v>
      </c>
      <c r="EH13" s="103">
        <f t="shared" si="14"/>
        <v>8.2487932352137028E-2</v>
      </c>
      <c r="EI13" s="103">
        <f t="shared" si="15"/>
        <v>0.2120161848097627</v>
      </c>
      <c r="EJ13" s="114"/>
      <c r="EK13" s="115"/>
      <c r="EL13" s="114"/>
      <c r="EM13" s="115"/>
      <c r="EN13" s="114"/>
      <c r="EO13" s="104">
        <f t="shared" si="16"/>
        <v>6.1359805778541457E-2</v>
      </c>
      <c r="EP13" s="102">
        <f t="shared" si="17"/>
        <v>2.5349114115718382E-2</v>
      </c>
      <c r="EQ13" s="102">
        <f t="shared" si="18"/>
        <v>1.5840603009067613E-2</v>
      </c>
      <c r="ER13" s="102">
        <f t="shared" si="19"/>
        <v>1.5127033163095924E-2</v>
      </c>
      <c r="ES13" s="102">
        <f t="shared" si="20"/>
        <v>1.8254531063128406E-2</v>
      </c>
      <c r="ET13" s="102">
        <f t="shared" si="21"/>
        <v>4.1281141745250827E-2</v>
      </c>
      <c r="EU13" s="102">
        <f t="shared" si="22"/>
        <v>3.7900821925261459E-2</v>
      </c>
      <c r="EV13" s="102">
        <f t="shared" si="23"/>
        <v>9.3158794267104425E-2</v>
      </c>
      <c r="EW13" s="114"/>
      <c r="EX13" s="115"/>
      <c r="EY13" s="114"/>
      <c r="EZ13" s="115"/>
      <c r="FA13" s="114"/>
      <c r="FB13" s="105">
        <f t="shared" si="24"/>
        <v>6.4878855243142089E-2</v>
      </c>
      <c r="FC13" s="102">
        <f t="shared" si="25"/>
        <v>0.25599862111633148</v>
      </c>
      <c r="FD13" s="102">
        <f t="shared" si="26"/>
        <v>0.24804259698313463</v>
      </c>
      <c r="FE13" s="102">
        <f t="shared" si="27"/>
        <v>0.21120811951720067</v>
      </c>
      <c r="FF13" s="102">
        <f t="shared" si="28"/>
        <v>0.16590172869058523</v>
      </c>
      <c r="FG13" s="102">
        <f t="shared" si="29"/>
        <v>0.369299427232199</v>
      </c>
      <c r="FH13" s="102">
        <f t="shared" si="30"/>
        <v>0.17090880421020671</v>
      </c>
      <c r="FI13" s="102">
        <f t="shared" si="31"/>
        <v>0.13255273993071079</v>
      </c>
      <c r="FJ13" s="114"/>
      <c r="FK13" s="115"/>
      <c r="FL13" s="114"/>
      <c r="FM13" s="115"/>
      <c r="FN13" s="114"/>
      <c r="FO13" s="106">
        <f t="shared" si="32"/>
        <v>0.22871214041551399</v>
      </c>
    </row>
    <row r="14" spans="1:171">
      <c r="A14" s="88" t="s">
        <v>62</v>
      </c>
      <c r="B14" s="89">
        <f>VLOOKUP(A14,[1]Лист4!A14:B59,2,0)</f>
        <v>1642850.66</v>
      </c>
      <c r="C14" s="90">
        <f>VLOOKUP(A14,[1]Лист5!A31:B62,2,0)</f>
        <v>1277176.8799999999</v>
      </c>
      <c r="D14" s="89">
        <f>VLOOKUP(A14,[1]Лист6!A31:B62,2,0)</f>
        <v>1331019.49</v>
      </c>
      <c r="E14" s="90">
        <f>VLOOKUP(A14,[1]Лист7!A31:B62,2,0)</f>
        <v>1331494.1499999999</v>
      </c>
      <c r="F14" s="89">
        <f>VLOOKUP(A14,[1]Лист8!A31:B64,2,0)</f>
        <v>1377793.22</v>
      </c>
      <c r="G14" s="90">
        <f>VLOOKUP(A14,[1]Лист9!A31:B62,2,0)</f>
        <v>1009020.31</v>
      </c>
      <c r="H14" s="89">
        <f>VLOOKUP(A14,[1]Лист11!B17:C49,2,0)</f>
        <v>1538098.11</v>
      </c>
      <c r="I14" s="90"/>
      <c r="J14" s="89"/>
      <c r="K14" s="90"/>
      <c r="L14" s="89"/>
      <c r="M14" s="90"/>
      <c r="N14" s="91">
        <f t="shared" si="33"/>
        <v>9507452.8199999984</v>
      </c>
      <c r="O14" s="89">
        <f>VLOOKUP(A14,[1]Лист4!A26:C58,3,0)</f>
        <v>2091720</v>
      </c>
      <c r="P14" s="90">
        <f>VLOOKUP(A14,[1]Лист5!A31:C62,3,0)</f>
        <v>1601660</v>
      </c>
      <c r="Q14" s="89">
        <f>VLOOKUP(A14,[1]Лист6!A31:C62,3,0)</f>
        <v>1665160</v>
      </c>
      <c r="R14" s="90">
        <f>VLOOKUP(A14,[1]Лист7!A31:C62,3,0)</f>
        <v>1665270</v>
      </c>
      <c r="S14" s="89">
        <f>VLOOKUP(A14,[1]Лист8!A31:C64,3,0)</f>
        <v>1725820</v>
      </c>
      <c r="T14" s="90">
        <f>VLOOKUP(A14,[1]Лист9!A31:D62,3,0)</f>
        <v>1266854</v>
      </c>
      <c r="U14" s="89">
        <f>VLOOKUP(A14,[1]Лист11!B17:D49,3,0)</f>
        <v>1827545.5</v>
      </c>
      <c r="V14" s="90"/>
      <c r="W14" s="89"/>
      <c r="X14" s="90"/>
      <c r="Y14" s="89"/>
      <c r="Z14" s="90"/>
      <c r="AA14" s="92">
        <f t="shared" si="34"/>
        <v>11844029.5</v>
      </c>
      <c r="AB14" s="89">
        <f>VLOOKUP(A14,[1]Лист4!A26:D58,4,0)</f>
        <v>448869.34</v>
      </c>
      <c r="AC14" s="90">
        <f>VLOOKUP(A14,[1]Лист5!A31:D62,4,0)</f>
        <v>324483.12</v>
      </c>
      <c r="AD14" s="89">
        <f>VLOOKUP(A14,[1]Лист6!A31:D62,4,0)</f>
        <v>334140.51</v>
      </c>
      <c r="AE14" s="90">
        <f>VLOOKUP(A14,[1]Лист7!A31:D62,4,0)</f>
        <v>333775.84999999998</v>
      </c>
      <c r="AF14" s="89">
        <f>VLOOKUP(A14,[1]Лист8!A31:D64,4,0)</f>
        <v>348026.78</v>
      </c>
      <c r="AG14" s="90">
        <f>VLOOKUP(A14,[1]Лист9!A31:D62,4,0)</f>
        <v>257833.69</v>
      </c>
      <c r="AH14" s="89">
        <f>VLOOKUP(A14,[1]Лист11!B17:E49,4,0)</f>
        <v>289447.39</v>
      </c>
      <c r="AI14" s="90"/>
      <c r="AJ14" s="89"/>
      <c r="AK14" s="90"/>
      <c r="AL14" s="89"/>
      <c r="AM14" s="90"/>
      <c r="AN14" s="93">
        <f t="shared" si="35"/>
        <v>2336576.6799999997</v>
      </c>
      <c r="AO14" s="90">
        <f>VLOOKUP(A14,[1]Лист4!A26:E58,5,0)</f>
        <v>9304415.5099999998</v>
      </c>
      <c r="AP14" s="89">
        <f>VLOOKUP(A14,[1]Лист5!A31:E62,5,0)</f>
        <v>9634815.2599999998</v>
      </c>
      <c r="AQ14" s="90">
        <f>VLOOKUP(A14,[1]Лист6!A31:E62,5,0)</f>
        <v>11198953.359999999</v>
      </c>
      <c r="AR14" s="89">
        <f>VLOOKUP(A14,[1]Лист7!A31:E62,5,0)</f>
        <v>9888960.9299999997</v>
      </c>
      <c r="AS14" s="90">
        <f>VLOOKUP(A14,[1]Лист8!A31:E64,5,0)</f>
        <v>8477758.1099999994</v>
      </c>
      <c r="AT14" s="89">
        <f>VLOOKUP(A14,[1]Лист9!A31:E62,5,0)</f>
        <v>10098582.119999999</v>
      </c>
      <c r="AU14" s="90">
        <f>VLOOKUP(A14,[1]Лист11!B17:F49,5,0)</f>
        <v>8612961.6699999999</v>
      </c>
      <c r="AV14" s="89"/>
      <c r="AW14" s="90"/>
      <c r="AX14" s="89"/>
      <c r="AY14" s="90"/>
      <c r="AZ14" s="89"/>
      <c r="BA14" s="94">
        <f t="shared" si="1"/>
        <v>10098582.119999999</v>
      </c>
      <c r="BB14" s="90"/>
      <c r="BC14" s="89"/>
      <c r="BD14" s="90"/>
      <c r="BE14" s="89"/>
      <c r="BF14" s="90"/>
      <c r="BG14" s="89"/>
      <c r="BH14" s="90"/>
      <c r="BI14" s="89"/>
      <c r="BJ14" s="90"/>
      <c r="BK14" s="89"/>
      <c r="BL14" s="90"/>
      <c r="BM14" s="89"/>
      <c r="BN14" s="95">
        <f t="shared" si="2"/>
        <v>0</v>
      </c>
      <c r="BO14" s="90"/>
      <c r="BP14" s="89"/>
      <c r="BQ14" s="90"/>
      <c r="BR14" s="89"/>
      <c r="BS14" s="90"/>
      <c r="BT14" s="89"/>
      <c r="BU14" s="90"/>
      <c r="BV14" s="89"/>
      <c r="BW14" s="90"/>
      <c r="BX14" s="89"/>
      <c r="BY14" s="90"/>
      <c r="BZ14" s="89"/>
      <c r="CA14" s="96">
        <f t="shared" si="3"/>
        <v>0</v>
      </c>
      <c r="CB14" s="90"/>
      <c r="CC14" s="89"/>
      <c r="CD14" s="90"/>
      <c r="CE14" s="89"/>
      <c r="CF14" s="90"/>
      <c r="CG14" s="89"/>
      <c r="CH14" s="90"/>
      <c r="CI14" s="89"/>
      <c r="CJ14" s="90"/>
      <c r="CK14" s="89"/>
      <c r="CL14" s="90"/>
      <c r="CM14" s="89"/>
      <c r="CN14" s="97">
        <f t="shared" si="4"/>
        <v>0</v>
      </c>
      <c r="CO14" s="90"/>
      <c r="CP14" s="89"/>
      <c r="CQ14" s="90"/>
      <c r="CR14" s="89"/>
      <c r="CS14" s="90"/>
      <c r="CT14" s="89"/>
      <c r="CU14" s="90"/>
      <c r="CV14" s="89"/>
      <c r="CW14" s="90"/>
      <c r="CX14" s="89"/>
      <c r="CY14" s="90"/>
      <c r="CZ14" s="89"/>
      <c r="DA14" s="97">
        <f t="shared" si="5"/>
        <v>0</v>
      </c>
      <c r="DB14" s="98">
        <f t="shared" si="6"/>
        <v>0</v>
      </c>
      <c r="DC14" s="90"/>
      <c r="DD14" s="99">
        <f t="shared" si="7"/>
        <v>0.40461312146522832</v>
      </c>
      <c r="DE14" s="99">
        <f t="shared" si="0"/>
        <v>0.38332560400682802</v>
      </c>
      <c r="DF14" s="99">
        <f>(R14-AE14)/(AQ14+AR14)/2*12</f>
        <v>0.37884092234709099</v>
      </c>
      <c r="DG14" s="99">
        <f t="shared" si="0"/>
        <v>0.45009450528405315</v>
      </c>
      <c r="DH14" s="99">
        <f t="shared" si="0"/>
        <v>0.32590498370733179</v>
      </c>
      <c r="DI14" s="99">
        <f t="shared" si="0"/>
        <v>0.49320295340526787</v>
      </c>
      <c r="DJ14" s="99"/>
      <c r="DK14" s="99"/>
      <c r="DL14" s="99"/>
      <c r="DM14" s="99"/>
      <c r="DN14" s="99"/>
      <c r="DO14" s="113"/>
      <c r="DP14" s="90">
        <f>VLOOKUP(A14,[1]Лист3!A13:B44,2,0)</f>
        <v>0</v>
      </c>
      <c r="DQ14" s="89">
        <f>VLOOKUP(A14,[1]Лист3!A13:C44,3,0)</f>
        <v>1786248.64</v>
      </c>
      <c r="DR14" s="90">
        <f>VLOOKUP(A14,[1]Лист3!A13:D44,4,0)</f>
        <v>2875890.3</v>
      </c>
      <c r="DS14" s="89">
        <f>VLOOKUP(A14,[1]Лист3!A13:E44,5,0)</f>
        <v>0</v>
      </c>
      <c r="DT14" s="90">
        <f>VLOOKUP(A14,[1]Лист3!A13:F44,6,0)</f>
        <v>0</v>
      </c>
      <c r="DU14" s="89">
        <f>VLOOKUP(A14,[1]Лист3!A13:G44,7,0)</f>
        <v>2615746.27</v>
      </c>
      <c r="DV14" s="90">
        <v>0</v>
      </c>
      <c r="DW14" s="89"/>
      <c r="DX14" s="90"/>
      <c r="DY14" s="89"/>
      <c r="DZ14" s="90"/>
      <c r="EA14" s="89"/>
      <c r="EB14" s="101">
        <f t="shared" si="8"/>
        <v>7277885.209999999</v>
      </c>
      <c r="EC14" s="102">
        <f t="shared" si="9"/>
        <v>6.9631679639129349E-2</v>
      </c>
      <c r="ED14" s="103">
        <f t="shared" si="10"/>
        <v>6.3538537843643189E-2</v>
      </c>
      <c r="EE14" s="103">
        <f t="shared" si="11"/>
        <v>6.5009450008432751E-2</v>
      </c>
      <c r="EF14" s="103">
        <f t="shared" si="12"/>
        <v>8.2284968887709559E-2</v>
      </c>
      <c r="EG14" s="103">
        <f t="shared" si="13"/>
        <v>7.620558382730748E-2</v>
      </c>
      <c r="EH14" s="103">
        <f t="shared" si="14"/>
        <v>7.988997071614079E-2</v>
      </c>
      <c r="EI14" s="103">
        <f t="shared" si="15"/>
        <v>0.13694109119021033</v>
      </c>
      <c r="EJ14" s="103"/>
      <c r="EK14" s="102"/>
      <c r="EL14" s="103"/>
      <c r="EM14" s="102"/>
      <c r="EN14" s="103"/>
      <c r="EO14" s="104">
        <f t="shared" si="16"/>
        <v>7.7743926568116989E-2</v>
      </c>
      <c r="EP14" s="102">
        <f t="shared" si="17"/>
        <v>0.16043045419473448</v>
      </c>
      <c r="EQ14" s="102">
        <f t="shared" si="18"/>
        <v>0.11752732705021167</v>
      </c>
      <c r="ER14" s="102">
        <f t="shared" si="19"/>
        <v>0.12854799117871438</v>
      </c>
      <c r="ES14" s="102">
        <f t="shared" si="20"/>
        <v>0.13516469367482073</v>
      </c>
      <c r="ET14" s="102">
        <f t="shared" si="21"/>
        <v>0.21762562239968727</v>
      </c>
      <c r="EU14" s="102">
        <f t="shared" si="22"/>
        <v>0.1823763336498519</v>
      </c>
      <c r="EV14" s="102">
        <f t="shared" si="23"/>
        <v>0.24141203048940088</v>
      </c>
      <c r="EW14" s="103"/>
      <c r="EX14" s="102"/>
      <c r="EY14" s="103"/>
      <c r="EZ14" s="102"/>
      <c r="FA14" s="103"/>
      <c r="FB14" s="105">
        <f t="shared" si="24"/>
        <v>9.6850479003335363E-2</v>
      </c>
      <c r="FC14" s="102">
        <f t="shared" si="25"/>
        <v>0</v>
      </c>
      <c r="FD14" s="102">
        <f t="shared" si="26"/>
        <v>9.0662243944935522E-2</v>
      </c>
      <c r="FE14" s="102">
        <f t="shared" si="27"/>
        <v>0.18601774889690176</v>
      </c>
      <c r="FF14" s="102">
        <f t="shared" si="28"/>
        <v>0</v>
      </c>
      <c r="FG14" s="102">
        <f t="shared" si="29"/>
        <v>0</v>
      </c>
      <c r="FH14" s="102">
        <f t="shared" si="30"/>
        <v>0.18942535514992814</v>
      </c>
      <c r="FI14" s="102">
        <f t="shared" si="31"/>
        <v>0</v>
      </c>
      <c r="FJ14" s="103"/>
      <c r="FK14" s="102"/>
      <c r="FL14" s="103"/>
      <c r="FM14" s="102"/>
      <c r="FN14" s="103"/>
      <c r="FO14" s="106">
        <f t="shared" si="32"/>
        <v>7.4720579208700913E-2</v>
      </c>
    </row>
    <row r="15" spans="1:171">
      <c r="A15" s="117" t="s">
        <v>63</v>
      </c>
      <c r="B15" s="118">
        <f>[1]Лист4!B28</f>
        <v>2851109.79</v>
      </c>
      <c r="C15" s="119">
        <f>VLOOKUP(A15,[1]Лист5!A33:B64,2,0)</f>
        <v>2443713.42</v>
      </c>
      <c r="D15" s="118">
        <f>VLOOKUP(A15,[1]Лист6!A33:B64,2,0)</f>
        <v>2147663.0299999998</v>
      </c>
      <c r="E15" s="119">
        <f>VLOOKUP(A15,[1]Лист7!A33:B64,2,0)</f>
        <v>2047628.26</v>
      </c>
      <c r="F15" s="118">
        <f>VLOOKUP(A15,[1]Лист8!A33:B66,2,0)</f>
        <v>1001681.95</v>
      </c>
      <c r="G15" s="119">
        <f>VLOOKUP(A15,[1]Лист9!A33:B64,2,0)</f>
        <v>736086.26</v>
      </c>
      <c r="H15" s="89">
        <f>VLOOKUP(A15,[1]Лист11!B18:C50,2,0)</f>
        <v>732537.53</v>
      </c>
      <c r="I15" s="119"/>
      <c r="J15" s="118"/>
      <c r="K15" s="119"/>
      <c r="L15" s="118"/>
      <c r="M15" s="119"/>
      <c r="N15" s="120">
        <f t="shared" si="33"/>
        <v>11960420.239999998</v>
      </c>
      <c r="O15" s="118">
        <f>VLOOKUP(A15,[1]Лист4!A28:C60,3,0)</f>
        <v>3211579</v>
      </c>
      <c r="P15" s="119">
        <f>VLOOKUP(A15,[1]Лист5!A33:C64,3,0)</f>
        <v>2732111.5</v>
      </c>
      <c r="Q15" s="118">
        <f>VLOOKUP(A15,[1]Лист6!A33:C64,3,0)</f>
        <v>2407630.75</v>
      </c>
      <c r="R15" s="119">
        <f>VLOOKUP(A15,[1]Лист7!A33:C64,3,0)</f>
        <v>2281043</v>
      </c>
      <c r="S15" s="118">
        <f>VLOOKUP(A15,[1]Лист8!A33:C66,3,0)</f>
        <v>1105276.25</v>
      </c>
      <c r="T15" s="119">
        <f>VLOOKUP(A15,[1]Лист9!A33:D64,3,0)</f>
        <v>802222</v>
      </c>
      <c r="U15" s="89">
        <f>VLOOKUP(A15,[1]Лист11!B18:D50,3,0)</f>
        <v>820721</v>
      </c>
      <c r="V15" s="119"/>
      <c r="W15" s="118"/>
      <c r="X15" s="119"/>
      <c r="Y15" s="118"/>
      <c r="Z15" s="119"/>
      <c r="AA15" s="121">
        <f t="shared" si="34"/>
        <v>13360583.5</v>
      </c>
      <c r="AB15" s="118">
        <f>VLOOKUP(A15,[1]Лист4!A28:D60,4,0)</f>
        <v>360469.21</v>
      </c>
      <c r="AC15" s="119">
        <f>VLOOKUP(A15,[1]Лист5!A33:D64,4,0)</f>
        <v>288398.08000000002</v>
      </c>
      <c r="AD15" s="118">
        <f>VLOOKUP(A15,[1]Лист6!A33:D64,4,0)</f>
        <v>259967.72</v>
      </c>
      <c r="AE15" s="119">
        <f>VLOOKUP(A15,[1]Лист7!A33:D64,4,0)</f>
        <v>233414.74</v>
      </c>
      <c r="AF15" s="118">
        <f>VLOOKUP(A15,[1]Лист8!A33:D66,4,0)</f>
        <v>103594.3</v>
      </c>
      <c r="AG15" s="119">
        <f>VLOOKUP(A15,[1]Лист9!A33:D64,4,0)</f>
        <v>66135.740000000005</v>
      </c>
      <c r="AH15" s="89">
        <f>VLOOKUP(A15,[1]Лист11!B18:E50,4,0)</f>
        <v>88183.47</v>
      </c>
      <c r="AI15" s="119"/>
      <c r="AJ15" s="118"/>
      <c r="AK15" s="119"/>
      <c r="AL15" s="118"/>
      <c r="AM15" s="119"/>
      <c r="AN15" s="122">
        <f t="shared" si="35"/>
        <v>1400163.26</v>
      </c>
      <c r="AO15" s="119">
        <f>VLOOKUP(A15,[1]Лист4!A28:E60,5,0)</f>
        <v>3965038.48</v>
      </c>
      <c r="AP15" s="118">
        <f>VLOOKUP(A15,[1]Лист5!A33:E64,5,0)</f>
        <v>3692886.52</v>
      </c>
      <c r="AQ15" s="119">
        <f>VLOOKUP(A15,[1]Лист6!A33:E64,5,0)</f>
        <v>3354156.02</v>
      </c>
      <c r="AR15" s="118">
        <f>VLOOKUP(A15,[1]Лист7!A33:E64,5,0)</f>
        <v>2282643.65</v>
      </c>
      <c r="AS15" s="119">
        <f>VLOOKUP(A15,[1]Лист8!A33:E66,5,0)</f>
        <v>2255802.34</v>
      </c>
      <c r="AT15" s="118">
        <f>VLOOKUP(A15,[1]Лист9!A33:E64,5,0)</f>
        <v>2132890.37</v>
      </c>
      <c r="AU15" s="90">
        <f>VLOOKUP(A15,[1]Лист11!B18:F50,5,0)</f>
        <v>1641683.93</v>
      </c>
      <c r="AV15" s="118"/>
      <c r="AW15" s="119"/>
      <c r="AX15" s="118"/>
      <c r="AY15" s="119"/>
      <c r="AZ15" s="118"/>
      <c r="BA15" s="94">
        <f t="shared" si="1"/>
        <v>2132890.37</v>
      </c>
      <c r="BB15" s="119"/>
      <c r="BC15" s="118"/>
      <c r="BD15" s="119"/>
      <c r="BE15" s="118">
        <f>[1]Лист1!J2</f>
        <v>55476</v>
      </c>
      <c r="BF15" s="119">
        <f>[1]Лист1!R2</f>
        <v>18610.638800000001</v>
      </c>
      <c r="BG15" s="118">
        <f>[1]Лист1!AA2</f>
        <v>7001.64</v>
      </c>
      <c r="BH15" s="119">
        <f>'[1]Компенсация промо'!AJ2</f>
        <v>5978</v>
      </c>
      <c r="BI15" s="118"/>
      <c r="BJ15" s="119"/>
      <c r="BK15" s="118"/>
      <c r="BL15" s="119"/>
      <c r="BM15" s="118"/>
      <c r="BN15" s="95">
        <f t="shared" si="2"/>
        <v>87066.2788</v>
      </c>
      <c r="BO15" s="119"/>
      <c r="BP15" s="118"/>
      <c r="BQ15" s="119"/>
      <c r="BR15" s="118"/>
      <c r="BS15" s="119"/>
      <c r="BT15" s="118"/>
      <c r="BU15" s="119"/>
      <c r="BV15" s="118"/>
      <c r="BW15" s="119"/>
      <c r="BX15" s="118"/>
      <c r="BY15" s="119"/>
      <c r="BZ15" s="118"/>
      <c r="CA15" s="96">
        <f t="shared" si="3"/>
        <v>0</v>
      </c>
      <c r="CB15" s="119"/>
      <c r="CC15" s="118"/>
      <c r="CD15" s="119"/>
      <c r="CE15" s="118"/>
      <c r="CF15" s="119"/>
      <c r="CG15" s="118"/>
      <c r="CH15" s="119"/>
      <c r="CI15" s="118"/>
      <c r="CJ15" s="119"/>
      <c r="CK15" s="118"/>
      <c r="CL15" s="119"/>
      <c r="CM15" s="118"/>
      <c r="CN15" s="97">
        <f t="shared" si="4"/>
        <v>0</v>
      </c>
      <c r="CO15" s="119"/>
      <c r="CP15" s="118"/>
      <c r="CQ15" s="119"/>
      <c r="CR15" s="118"/>
      <c r="CS15" s="119"/>
      <c r="CT15" s="118"/>
      <c r="CU15" s="119"/>
      <c r="CV15" s="118"/>
      <c r="CW15" s="119"/>
      <c r="CX15" s="118"/>
      <c r="CY15" s="119"/>
      <c r="CZ15" s="118"/>
      <c r="DA15" s="97">
        <f t="shared" si="5"/>
        <v>0</v>
      </c>
      <c r="DB15" s="98">
        <f t="shared" si="6"/>
        <v>87066.2788</v>
      </c>
      <c r="DC15" s="119"/>
      <c r="DD15" s="99">
        <f t="shared" si="7"/>
        <v>1.9146544945269115</v>
      </c>
      <c r="DE15" s="99">
        <f t="shared" si="0"/>
        <v>1.8285654027001232</v>
      </c>
      <c r="DF15" s="99">
        <f t="shared" si="0"/>
        <v>2.1795646961496509</v>
      </c>
      <c r="DG15" s="99">
        <f t="shared" si="0"/>
        <v>1.3242620300522734</v>
      </c>
      <c r="DH15" s="99">
        <f t="shared" si="0"/>
        <v>1.0063401226375679</v>
      </c>
      <c r="DI15" s="99">
        <f t="shared" si="0"/>
        <v>1.1644293715452894</v>
      </c>
      <c r="DJ15" s="99"/>
      <c r="DK15" s="99"/>
      <c r="DL15" s="99"/>
      <c r="DM15" s="99"/>
      <c r="DN15" s="99"/>
      <c r="DO15" s="113"/>
      <c r="DP15" s="90">
        <f>VLOOKUP(A15,[1]Лист3!A14:B45,2,0)</f>
        <v>2059271.6</v>
      </c>
      <c r="DQ15" s="89">
        <f>VLOOKUP(A15,[1]Лист3!A14:C45,3,0)</f>
        <v>2126925.2999999998</v>
      </c>
      <c r="DR15" s="90">
        <f>VLOOKUP(A15,[1]Лист3!A14:D45,4,0)</f>
        <v>1827577.65</v>
      </c>
      <c r="DS15" s="89">
        <f>VLOOKUP(A15,[1]Лист3!A14:E45,5,0)</f>
        <v>877581</v>
      </c>
      <c r="DT15" s="90">
        <f>VLOOKUP(A15,[1]Лист3!A14:F45,6,0)</f>
        <v>964849</v>
      </c>
      <c r="DU15" s="89">
        <f>VLOOKUP(A15,[1]Лист3!A14:G45,7,0)</f>
        <v>633943</v>
      </c>
      <c r="DV15" s="90">
        <f>[1]Лист14!G11</f>
        <v>669457</v>
      </c>
      <c r="DW15" s="118"/>
      <c r="DX15" s="119"/>
      <c r="DY15" s="118"/>
      <c r="DZ15" s="119"/>
      <c r="EA15" s="118"/>
      <c r="EB15" s="101">
        <f t="shared" si="8"/>
        <v>9159604.5500000007</v>
      </c>
      <c r="EC15" s="102">
        <f t="shared" si="9"/>
        <v>0.1208433416055391</v>
      </c>
      <c r="ED15" s="103">
        <f t="shared" si="10"/>
        <v>0.12157280643514995</v>
      </c>
      <c r="EE15" s="103">
        <f t="shared" si="11"/>
        <v>0.10489582867321062</v>
      </c>
      <c r="EF15" s="103">
        <f t="shared" si="12"/>
        <v>0.12654132026617981</v>
      </c>
      <c r="EG15" s="103">
        <f t="shared" si="13"/>
        <v>5.5402912934225217E-2</v>
      </c>
      <c r="EH15" s="103">
        <f t="shared" si="14"/>
        <v>5.8280204246784283E-2</v>
      </c>
      <c r="EI15" s="103">
        <f t="shared" si="15"/>
        <v>6.5219824433684168E-2</v>
      </c>
      <c r="EJ15" s="123"/>
      <c r="EK15" s="124"/>
      <c r="EL15" s="123"/>
      <c r="EM15" s="124"/>
      <c r="EN15" s="123"/>
      <c r="EO15" s="104">
        <f t="shared" si="16"/>
        <v>9.780222426203744E-2</v>
      </c>
      <c r="EP15" s="102">
        <f t="shared" si="17"/>
        <v>0.12883535124835463</v>
      </c>
      <c r="EQ15" s="102">
        <f t="shared" si="18"/>
        <v>0.10445737660810557</v>
      </c>
      <c r="ER15" s="102">
        <f t="shared" si="19"/>
        <v>0.10001280053505182</v>
      </c>
      <c r="ES15" s="102">
        <f t="shared" si="20"/>
        <v>9.4522811735144791E-2</v>
      </c>
      <c r="ET15" s="102">
        <f t="shared" si="21"/>
        <v>6.4778848382184617E-2</v>
      </c>
      <c r="EU15" s="102">
        <f t="shared" si="22"/>
        <v>4.6780518808150547E-2</v>
      </c>
      <c r="EV15" s="102">
        <f t="shared" si="23"/>
        <v>7.3548946315602173E-2</v>
      </c>
      <c r="EW15" s="123"/>
      <c r="EX15" s="124"/>
      <c r="EY15" s="123"/>
      <c r="EZ15" s="124"/>
      <c r="FA15" s="123"/>
      <c r="FB15" s="105">
        <f t="shared" si="24"/>
        <v>0.1092515779143457</v>
      </c>
      <c r="FC15" s="102">
        <f t="shared" si="25"/>
        <v>0.11918956764339306</v>
      </c>
      <c r="FD15" s="102">
        <f t="shared" si="26"/>
        <v>0.10795351558742414</v>
      </c>
      <c r="FE15" s="102">
        <f t="shared" si="27"/>
        <v>0.11821100421921163</v>
      </c>
      <c r="FF15" s="102">
        <f t="shared" si="28"/>
        <v>6.9516455161401633E-2</v>
      </c>
      <c r="FG15" s="102">
        <f t="shared" si="29"/>
        <v>8.1838984804073034E-2</v>
      </c>
      <c r="FH15" s="102">
        <f t="shared" si="30"/>
        <v>4.59084580553797E-2</v>
      </c>
      <c r="FI15" s="102">
        <f t="shared" si="31"/>
        <v>9.9340582638466873E-2</v>
      </c>
      <c r="FJ15" s="123"/>
      <c r="FK15" s="124"/>
      <c r="FL15" s="123"/>
      <c r="FM15" s="124"/>
      <c r="FN15" s="123"/>
      <c r="FO15" s="106">
        <f t="shared" si="32"/>
        <v>9.4039812053954119E-2</v>
      </c>
    </row>
    <row r="16" spans="1:171" hidden="1">
      <c r="A16" s="88" t="s">
        <v>64</v>
      </c>
      <c r="B16" s="89">
        <f>VLOOKUP(A16,[1]Лист4!A15:B62,2,0)</f>
        <v>47673.11</v>
      </c>
      <c r="C16" s="90">
        <f>VLOOKUP(A16,[1]Лист5!A34:B65,2,0)</f>
        <v>34050.300000000003</v>
      </c>
      <c r="D16" s="89">
        <f>VLOOKUP(A16,[1]Лист6!A34:B65,2,0)</f>
        <v>567528.53</v>
      </c>
      <c r="E16" s="90">
        <f>VLOOKUP(A16,[1]Лист7!A34:B65,2,0)</f>
        <v>258364.08</v>
      </c>
      <c r="F16" s="89">
        <f>VLOOKUP(A16,[1]Лист8!A34:B67,2,0)</f>
        <v>173686.27</v>
      </c>
      <c r="G16" s="90">
        <f>VLOOKUP(A16,[1]Лист9!A34:B65,2,0)</f>
        <v>109356.01</v>
      </c>
      <c r="H16" s="89">
        <f>VLOOKUP(A16,[1]Лист11!B19:C51,2,0)</f>
        <v>79682.59</v>
      </c>
      <c r="I16" s="90"/>
      <c r="J16" s="89"/>
      <c r="K16" s="90"/>
      <c r="L16" s="89"/>
      <c r="M16" s="90"/>
      <c r="N16" s="91">
        <f>SUM(B16:M16)</f>
        <v>1270340.8900000001</v>
      </c>
      <c r="O16" s="89">
        <f>VLOOKUP(A16,[1]Лист4!A29:C61,3,0)</f>
        <v>55380</v>
      </c>
      <c r="P16" s="90">
        <f>VLOOKUP(A16,[1]Лист5!A34:C65,3,0)</f>
        <v>39095</v>
      </c>
      <c r="Q16" s="89">
        <f>VLOOKUP(A16,[1]Лист6!A34:C65,3,0)</f>
        <v>349945</v>
      </c>
      <c r="R16" s="90">
        <f>VLOOKUP(A16,[1]Лист7!A34:C65,3,0)</f>
        <v>228694</v>
      </c>
      <c r="S16" s="89">
        <f>VLOOKUP(A16,[1]Лист8!A34:C67,3,0)</f>
        <v>167395</v>
      </c>
      <c r="T16" s="90">
        <f>VLOOKUP(A16,[1]Лист9!A34:D65,3,0)</f>
        <v>125655</v>
      </c>
      <c r="U16" s="89">
        <f>VLOOKUP(A16,[1]Лист11!B19:D51,3,0)</f>
        <v>79682.59</v>
      </c>
      <c r="V16" s="90"/>
      <c r="W16" s="89"/>
      <c r="X16" s="90"/>
      <c r="Y16" s="89"/>
      <c r="Z16" s="90"/>
      <c r="AA16" s="92">
        <f>SUM(O16:Z16)</f>
        <v>1045846.59</v>
      </c>
      <c r="AB16" s="89">
        <f>VLOOKUP(A16,[1]Лист4!A29:D61,4,0)</f>
        <v>7706.89</v>
      </c>
      <c r="AC16" s="90">
        <f>VLOOKUP(A16,[1]Лист5!A34:D65,4,0)</f>
        <v>5044.7</v>
      </c>
      <c r="AD16" s="89">
        <f>VLOOKUP(A16,[1]Лист6!A34:D65,4,0)</f>
        <v>-217583.53</v>
      </c>
      <c r="AE16" s="90">
        <f>VLOOKUP(A16,[1]Лист7!A34:D65,4,0)</f>
        <v>-29670.080000000002</v>
      </c>
      <c r="AF16" s="89">
        <f>VLOOKUP(A16,[1]Лист8!A34:D67,4,0)</f>
        <v>-6291.27</v>
      </c>
      <c r="AG16" s="90">
        <f>VLOOKUP(A16,[1]Лист9!A34:D65,4,0)</f>
        <v>16298.99</v>
      </c>
      <c r="AH16" s="89">
        <f>VLOOKUP(A16,[1]Лист11!B19:E51,4,0)</f>
        <v>79682.59</v>
      </c>
      <c r="AI16" s="90"/>
      <c r="AJ16" s="89"/>
      <c r="AK16" s="90"/>
      <c r="AL16" s="89"/>
      <c r="AM16" s="90"/>
      <c r="AN16" s="93">
        <f>SUM(AB16:AM16)</f>
        <v>-144811.71000000002</v>
      </c>
      <c r="AO16" s="90">
        <f>VLOOKUP(A16,[1]Лист4!A29:E61,5,0)</f>
        <v>138302.98000000001</v>
      </c>
      <c r="AP16" s="89">
        <f>VLOOKUP(A16,[1]Лист5!A34:E65,5,0)</f>
        <v>155981.46</v>
      </c>
      <c r="AQ16" s="90">
        <f>VLOOKUP(A16,[1]Лист6!A34:E65,5,0)</f>
        <v>454097.07</v>
      </c>
      <c r="AR16" s="89">
        <f>VLOOKUP(A16,[1]Лист7!A34:E65,5,0)</f>
        <v>359874.11</v>
      </c>
      <c r="AS16" s="90">
        <f>VLOOKUP(A16,[1]Лист8!A34:E67,5,0)</f>
        <v>439190.2</v>
      </c>
      <c r="AT16" s="89">
        <f>VLOOKUP(A16,[1]Лист9!A34:E65,5,0)</f>
        <v>327410.13</v>
      </c>
      <c r="AU16" s="90">
        <f>VLOOKUP(A16,[1]Лист11!B19:F51,5,0)</f>
        <v>79682.59</v>
      </c>
      <c r="AV16" s="89"/>
      <c r="AW16" s="90"/>
      <c r="AX16" s="89"/>
      <c r="AY16" s="90"/>
      <c r="AZ16" s="89"/>
      <c r="BA16" s="94">
        <f t="shared" si="1"/>
        <v>327410.13</v>
      </c>
      <c r="BB16" s="90"/>
      <c r="BC16" s="89"/>
      <c r="BD16" s="90"/>
      <c r="BE16" s="89">
        <f>[1]Лист1!J12</f>
        <v>77023.5</v>
      </c>
      <c r="BF16" s="90">
        <f>[1]Лист1!R12</f>
        <v>28473.750200000002</v>
      </c>
      <c r="BG16" s="89"/>
      <c r="BH16" s="90"/>
      <c r="BI16" s="89"/>
      <c r="BJ16" s="90"/>
      <c r="BK16" s="89"/>
      <c r="BL16" s="90"/>
      <c r="BM16" s="89"/>
      <c r="BN16" s="125">
        <f t="shared" si="2"/>
        <v>105497.25020000001</v>
      </c>
      <c r="BO16" s="90"/>
      <c r="BP16" s="89"/>
      <c r="BQ16" s="90"/>
      <c r="BR16" s="89"/>
      <c r="BS16" s="90"/>
      <c r="BT16" s="89"/>
      <c r="BU16" s="90"/>
      <c r="BV16" s="89"/>
      <c r="BW16" s="90"/>
      <c r="BX16" s="89"/>
      <c r="BY16" s="90"/>
      <c r="BZ16" s="89"/>
      <c r="CA16" s="96">
        <f t="shared" si="3"/>
        <v>0</v>
      </c>
      <c r="CB16" s="90"/>
      <c r="CC16" s="89"/>
      <c r="CD16" s="90"/>
      <c r="CE16" s="89"/>
      <c r="CF16" s="90"/>
      <c r="CG16" s="89"/>
      <c r="CH16" s="90"/>
      <c r="CI16" s="89"/>
      <c r="CJ16" s="90"/>
      <c r="CK16" s="89"/>
      <c r="CL16" s="90"/>
      <c r="CM16" s="89"/>
      <c r="CN16" s="97">
        <f t="shared" si="4"/>
        <v>0</v>
      </c>
      <c r="CO16" s="90"/>
      <c r="CP16" s="89"/>
      <c r="CQ16" s="90"/>
      <c r="CR16" s="89"/>
      <c r="CS16" s="90"/>
      <c r="CT16" s="89"/>
      <c r="CU16" s="90"/>
      <c r="CV16" s="89"/>
      <c r="CW16" s="90"/>
      <c r="CX16" s="89"/>
      <c r="CY16" s="90"/>
      <c r="CZ16" s="89"/>
      <c r="DA16" s="97">
        <f t="shared" si="5"/>
        <v>0</v>
      </c>
      <c r="DB16" s="98">
        <f t="shared" si="6"/>
        <v>105497.25020000001</v>
      </c>
      <c r="DC16" s="90"/>
      <c r="DD16" s="99">
        <f t="shared" si="7"/>
        <v>0.69423242356952353</v>
      </c>
      <c r="DE16" s="99">
        <f t="shared" si="0"/>
        <v>5.5815292827957741</v>
      </c>
      <c r="DF16" s="99">
        <f t="shared" si="0"/>
        <v>1.9044709666501953</v>
      </c>
      <c r="DG16" s="99">
        <f t="shared" si="0"/>
        <v>1.3041724013427654</v>
      </c>
      <c r="DH16" s="99">
        <f t="shared" si="0"/>
        <v>0.85590370147636108</v>
      </c>
      <c r="DI16" s="99">
        <f>(U16-AH16)/(AT16+AU16)/2*12</f>
        <v>0</v>
      </c>
      <c r="DJ16" s="99"/>
      <c r="DK16" s="99"/>
      <c r="DL16" s="99"/>
      <c r="DM16" s="99"/>
      <c r="DN16" s="99"/>
      <c r="DO16" s="126"/>
      <c r="DP16" s="90">
        <f>VLOOKUP(A16,[1]Лист3!A15:B46,2,0)</f>
        <v>56758</v>
      </c>
      <c r="DQ16" s="89">
        <f>VLOOKUP(A16,[1]Лист3!A15:C46,3,0)</f>
        <v>186162</v>
      </c>
      <c r="DR16" s="90">
        <f>VLOOKUP(A16,[1]Лист3!A15:D46,4,0)</f>
        <v>920739</v>
      </c>
      <c r="DS16" s="89">
        <f>VLOOKUP(A16,[1]Лист3!A15:E46,5,0)</f>
        <v>195450</v>
      </c>
      <c r="DT16" s="90">
        <f>VLOOKUP(A16,[1]Лист3!A15:F46,6,0)</f>
        <v>319823</v>
      </c>
      <c r="DU16" s="89">
        <f>VLOOKUP(A16,[1]Лист3!A15:G46,7,0)</f>
        <v>16352</v>
      </c>
      <c r="DV16" s="90">
        <f>[1]Лист14!G10</f>
        <v>181124</v>
      </c>
      <c r="DW16" s="89"/>
      <c r="DX16" s="90"/>
      <c r="DY16" s="89"/>
      <c r="DZ16" s="90"/>
      <c r="EA16" s="89"/>
      <c r="EB16" s="101">
        <f t="shared" si="8"/>
        <v>1876408</v>
      </c>
      <c r="EC16" s="102">
        <f t="shared" si="9"/>
        <v>2.0206089352765477E-3</v>
      </c>
      <c r="ED16" s="103">
        <f t="shared" si="10"/>
        <v>1.6939754461710928E-3</v>
      </c>
      <c r="EE16" s="103">
        <f t="shared" si="11"/>
        <v>2.7719141512641807E-2</v>
      </c>
      <c r="EF16" s="103">
        <f t="shared" si="12"/>
        <v>1.5966634389269908E-2</v>
      </c>
      <c r="EG16" s="103">
        <f t="shared" si="13"/>
        <v>9.6065675284258984E-3</v>
      </c>
      <c r="EH16" s="103">
        <f t="shared" si="14"/>
        <v>8.6583474583717731E-3</v>
      </c>
      <c r="EI16" s="103">
        <f t="shared" si="15"/>
        <v>7.0943594251358525E-3</v>
      </c>
      <c r="EJ16" s="103"/>
      <c r="EK16" s="102"/>
      <c r="EL16" s="103"/>
      <c r="EM16" s="102"/>
      <c r="EN16" s="103"/>
      <c r="EO16" s="104">
        <f t="shared" si="16"/>
        <v>1.0387775857365382E-2</v>
      </c>
      <c r="EP16" s="102">
        <f t="shared" si="17"/>
        <v>2.7545206431984354E-3</v>
      </c>
      <c r="EQ16" s="102">
        <f t="shared" si="18"/>
        <v>1.8271832037678965E-3</v>
      </c>
      <c r="ER16" s="102">
        <f t="shared" si="19"/>
        <v>-8.3707077884909956E-2</v>
      </c>
      <c r="ES16" s="102">
        <f t="shared" si="20"/>
        <v>-1.2015091189214035E-2</v>
      </c>
      <c r="ET16" s="102">
        <f t="shared" si="21"/>
        <v>-3.9340120591710801E-3</v>
      </c>
      <c r="EU16" s="102">
        <f t="shared" si="22"/>
        <v>1.1528943476686851E-2</v>
      </c>
      <c r="EV16" s="102">
        <f t="shared" si="23"/>
        <v>6.6458833318740335E-2</v>
      </c>
      <c r="EW16" s="103"/>
      <c r="EX16" s="102"/>
      <c r="EY16" s="103"/>
      <c r="EZ16" s="102"/>
      <c r="FA16" s="103"/>
      <c r="FB16" s="105">
        <f t="shared" si="24"/>
        <v>8.5520509050998981E-3</v>
      </c>
      <c r="FC16" s="102">
        <f t="shared" si="25"/>
        <v>3.2851234777887981E-3</v>
      </c>
      <c r="FD16" s="102">
        <f t="shared" si="26"/>
        <v>9.4487767712321882E-3</v>
      </c>
      <c r="FE16" s="102">
        <f t="shared" si="27"/>
        <v>5.9555051909172069E-2</v>
      </c>
      <c r="FF16" s="102">
        <f t="shared" si="28"/>
        <v>1.5482321473796662E-2</v>
      </c>
      <c r="FG16" s="102">
        <f t="shared" si="29"/>
        <v>2.7127550152400065E-2</v>
      </c>
      <c r="FH16" s="102">
        <f t="shared" si="30"/>
        <v>1.1841681446463938E-3</v>
      </c>
      <c r="FI16" s="102">
        <f t="shared" si="31"/>
        <v>2.6876952051901278E-2</v>
      </c>
      <c r="FJ16" s="103"/>
      <c r="FK16" s="102"/>
      <c r="FL16" s="103"/>
      <c r="FM16" s="102"/>
      <c r="FN16" s="103"/>
      <c r="FO16" s="106">
        <f t="shared" si="32"/>
        <v>1.9264702388984242E-2</v>
      </c>
    </row>
    <row r="17" spans="1:171">
      <c r="A17" s="127" t="s">
        <v>65</v>
      </c>
      <c r="B17" s="128">
        <f>SUM(B4:B15)</f>
        <v>23593437.189999998</v>
      </c>
      <c r="C17" s="129">
        <f t="shared" ref="C17:H17" si="36">SUM(C4:C15)</f>
        <v>20100822.640000001</v>
      </c>
      <c r="D17" s="128">
        <f t="shared" si="36"/>
        <v>20474246.279999997</v>
      </c>
      <c r="E17" s="130">
        <f t="shared" si="36"/>
        <v>16181499.099999996</v>
      </c>
      <c r="F17" s="128">
        <f t="shared" si="36"/>
        <v>18079950.98</v>
      </c>
      <c r="G17" s="130">
        <f t="shared" si="36"/>
        <v>12630124.92</v>
      </c>
      <c r="H17" s="130">
        <f t="shared" si="36"/>
        <v>11231823.09</v>
      </c>
      <c r="I17" s="130"/>
      <c r="J17" s="128"/>
      <c r="K17" s="130"/>
      <c r="L17" s="128"/>
      <c r="M17" s="130"/>
      <c r="N17" s="131">
        <f>SUM(B17:M17)</f>
        <v>122291904.2</v>
      </c>
      <c r="O17" s="128">
        <f>SUM(O4:O15)</f>
        <v>26391343.25</v>
      </c>
      <c r="P17" s="130">
        <f t="shared" ref="P17:U17" si="37">SUM(P4:P15)</f>
        <v>22861739</v>
      </c>
      <c r="Q17" s="128">
        <f t="shared" si="37"/>
        <v>23073590.75</v>
      </c>
      <c r="R17" s="130">
        <f t="shared" si="37"/>
        <v>18650900.25</v>
      </c>
      <c r="S17" s="128">
        <f t="shared" si="37"/>
        <v>19679150.449999999</v>
      </c>
      <c r="T17" s="130">
        <f t="shared" si="37"/>
        <v>14043870.25</v>
      </c>
      <c r="U17" s="130">
        <f t="shared" si="37"/>
        <v>12430799.75</v>
      </c>
      <c r="V17" s="130"/>
      <c r="W17" s="128"/>
      <c r="X17" s="130"/>
      <c r="Y17" s="128"/>
      <c r="Z17" s="130"/>
      <c r="AA17" s="131">
        <f>SUM(AA4:AA16)</f>
        <v>138177240.28999999</v>
      </c>
      <c r="AB17" s="128">
        <f>SUM(AB4:AB15)</f>
        <v>2797906.06</v>
      </c>
      <c r="AC17" s="130">
        <f t="shared" ref="AC17:AH17" si="38">SUM(AC4:AC15)</f>
        <v>2760916.3600000003</v>
      </c>
      <c r="AD17" s="128">
        <f t="shared" si="38"/>
        <v>2599344.4700000002</v>
      </c>
      <c r="AE17" s="130">
        <f t="shared" si="38"/>
        <v>2469401.1499999994</v>
      </c>
      <c r="AF17" s="128">
        <f t="shared" si="38"/>
        <v>1599199.47</v>
      </c>
      <c r="AG17" s="130">
        <f t="shared" si="38"/>
        <v>1413745.33</v>
      </c>
      <c r="AH17" s="130">
        <f t="shared" si="38"/>
        <v>1198976.6599999999</v>
      </c>
      <c r="AI17" s="130"/>
      <c r="AJ17" s="128"/>
      <c r="AK17" s="130"/>
      <c r="AL17" s="128"/>
      <c r="AM17" s="130"/>
      <c r="AN17" s="131">
        <f>SUM(AB17:AM17)</f>
        <v>14839489.5</v>
      </c>
      <c r="AO17" s="130">
        <f t="shared" ref="AO17:AU17" si="39">SUM(AO4:AO15)</f>
        <v>33673948.93999999</v>
      </c>
      <c r="AP17" s="128">
        <f t="shared" si="39"/>
        <v>35249258.950000003</v>
      </c>
      <c r="AQ17" s="130">
        <f t="shared" si="39"/>
        <v>32236711.75</v>
      </c>
      <c r="AR17" s="128">
        <f t="shared" si="39"/>
        <v>28498003.839999996</v>
      </c>
      <c r="AS17" s="130">
        <f t="shared" si="39"/>
        <v>24961257.719999999</v>
      </c>
      <c r="AT17" s="128">
        <f t="shared" si="39"/>
        <v>27697567.25</v>
      </c>
      <c r="AU17" s="128">
        <f t="shared" si="39"/>
        <v>22128179.229999997</v>
      </c>
      <c r="AV17" s="128"/>
      <c r="AW17" s="130"/>
      <c r="AX17" s="128"/>
      <c r="AY17" s="130"/>
      <c r="AZ17" s="128"/>
      <c r="BA17" s="132">
        <f>SUM(AO17:AZ17)</f>
        <v>204444927.67999998</v>
      </c>
      <c r="BB17" s="130">
        <f>SUM(BB4:BB16)</f>
        <v>0</v>
      </c>
      <c r="BC17" s="130">
        <f t="shared" ref="BC17:BM17" si="40">SUM(BC4:BC16)</f>
        <v>0</v>
      </c>
      <c r="BD17" s="130">
        <f t="shared" si="40"/>
        <v>0</v>
      </c>
      <c r="BE17" s="130">
        <f t="shared" si="40"/>
        <v>140702.29999999999</v>
      </c>
      <c r="BF17" s="130">
        <f t="shared" si="40"/>
        <v>1079838.6894999996</v>
      </c>
      <c r="BG17" s="130">
        <f t="shared" si="40"/>
        <v>554560.57161650003</v>
      </c>
      <c r="BH17" s="130">
        <f>SUM(BH4:BH16)</f>
        <v>134779.40749999997</v>
      </c>
      <c r="BI17" s="130">
        <f t="shared" si="40"/>
        <v>0</v>
      </c>
      <c r="BJ17" s="130">
        <f t="shared" si="40"/>
        <v>0</v>
      </c>
      <c r="BK17" s="130">
        <f t="shared" si="40"/>
        <v>0</v>
      </c>
      <c r="BL17" s="130">
        <f t="shared" si="40"/>
        <v>0</v>
      </c>
      <c r="BM17" s="130">
        <f t="shared" si="40"/>
        <v>0</v>
      </c>
      <c r="BN17" s="132">
        <f>SUM(BB17:BM17)</f>
        <v>1909880.9686164998</v>
      </c>
      <c r="BO17" s="130">
        <f>SUM(BO4:BO16)</f>
        <v>0</v>
      </c>
      <c r="BP17" s="130">
        <f t="shared" ref="BP17:BZ17" si="41">SUM(BP4:BP16)</f>
        <v>0</v>
      </c>
      <c r="BQ17" s="130">
        <f t="shared" si="41"/>
        <v>0</v>
      </c>
      <c r="BR17" s="130">
        <f t="shared" si="41"/>
        <v>457656</v>
      </c>
      <c r="BS17" s="130">
        <f t="shared" si="41"/>
        <v>0</v>
      </c>
      <c r="BT17" s="130">
        <f t="shared" si="41"/>
        <v>0</v>
      </c>
      <c r="BU17" s="130">
        <f t="shared" si="41"/>
        <v>510313</v>
      </c>
      <c r="BV17" s="130">
        <f t="shared" si="41"/>
        <v>0</v>
      </c>
      <c r="BW17" s="130">
        <f t="shared" si="41"/>
        <v>0</v>
      </c>
      <c r="BX17" s="130">
        <f t="shared" si="41"/>
        <v>0</v>
      </c>
      <c r="BY17" s="130">
        <f t="shared" si="41"/>
        <v>0</v>
      </c>
      <c r="BZ17" s="130">
        <f t="shared" si="41"/>
        <v>0</v>
      </c>
      <c r="CA17" s="132">
        <f>SUM(BO17:BZ17)</f>
        <v>967969</v>
      </c>
      <c r="CB17" s="130">
        <f>SUM(CB4:CB16)</f>
        <v>0</v>
      </c>
      <c r="CC17" s="130">
        <f t="shared" ref="CC17:CM17" si="42">SUM(CC4:CC16)</f>
        <v>0</v>
      </c>
      <c r="CD17" s="130">
        <f t="shared" si="42"/>
        <v>0</v>
      </c>
      <c r="CE17" s="130">
        <f t="shared" si="42"/>
        <v>0</v>
      </c>
      <c r="CF17" s="130">
        <f t="shared" si="42"/>
        <v>0</v>
      </c>
      <c r="CG17" s="130">
        <f t="shared" si="42"/>
        <v>0</v>
      </c>
      <c r="CH17" s="130">
        <f t="shared" si="42"/>
        <v>0</v>
      </c>
      <c r="CI17" s="130">
        <f t="shared" si="42"/>
        <v>0</v>
      </c>
      <c r="CJ17" s="130">
        <f t="shared" si="42"/>
        <v>0</v>
      </c>
      <c r="CK17" s="130">
        <f t="shared" si="42"/>
        <v>0</v>
      </c>
      <c r="CL17" s="130">
        <f t="shared" si="42"/>
        <v>0</v>
      </c>
      <c r="CM17" s="130">
        <f t="shared" si="42"/>
        <v>0</v>
      </c>
      <c r="CN17" s="132">
        <f>SUM(CB17:CM17)</f>
        <v>0</v>
      </c>
      <c r="CO17" s="130">
        <f>SUM(CO4:CO16)</f>
        <v>0</v>
      </c>
      <c r="CP17" s="130">
        <f t="shared" ref="CP17:CZ17" si="43">SUM(CP4:CP16)</f>
        <v>0</v>
      </c>
      <c r="CQ17" s="130">
        <f t="shared" si="43"/>
        <v>0</v>
      </c>
      <c r="CR17" s="130">
        <f t="shared" si="43"/>
        <v>0</v>
      </c>
      <c r="CS17" s="130">
        <f t="shared" si="43"/>
        <v>0</v>
      </c>
      <c r="CT17" s="130">
        <f t="shared" si="43"/>
        <v>0</v>
      </c>
      <c r="CU17" s="130">
        <f t="shared" si="43"/>
        <v>0</v>
      </c>
      <c r="CV17" s="130">
        <f t="shared" si="43"/>
        <v>0</v>
      </c>
      <c r="CW17" s="130">
        <f t="shared" si="43"/>
        <v>0</v>
      </c>
      <c r="CX17" s="130">
        <f t="shared" si="43"/>
        <v>0</v>
      </c>
      <c r="CY17" s="130">
        <f t="shared" si="43"/>
        <v>0</v>
      </c>
      <c r="CZ17" s="130">
        <f t="shared" si="43"/>
        <v>0</v>
      </c>
      <c r="DA17" s="132">
        <f>SUM(CO17:CZ17)</f>
        <v>0</v>
      </c>
      <c r="DB17" s="130">
        <f>SUM(DB4:DB15)</f>
        <v>2772352.7184164999</v>
      </c>
      <c r="DC17" s="133"/>
      <c r="DD17" s="133"/>
      <c r="DE17" s="133"/>
      <c r="DF17" s="133"/>
      <c r="DG17" s="133"/>
      <c r="DH17" s="133"/>
      <c r="DI17" s="133"/>
      <c r="DJ17" s="133"/>
      <c r="DK17" s="133"/>
      <c r="DL17" s="133"/>
      <c r="DM17" s="133"/>
      <c r="DN17" s="133"/>
      <c r="DO17" s="133"/>
      <c r="DP17" s="130">
        <f>SUM(DP4:DP16)</f>
        <v>17277280.560000002</v>
      </c>
      <c r="DQ17" s="130">
        <f t="shared" ref="DQ17:EA17" si="44">SUM(DQ4:DQ16)</f>
        <v>19702232.84</v>
      </c>
      <c r="DR17" s="130">
        <f t="shared" si="44"/>
        <v>15460300.520000001</v>
      </c>
      <c r="DS17" s="130">
        <f t="shared" si="44"/>
        <v>12624075.810000001</v>
      </c>
      <c r="DT17" s="130">
        <f t="shared" si="44"/>
        <v>11789601.279999999</v>
      </c>
      <c r="DU17" s="130">
        <f t="shared" si="44"/>
        <v>13808849.76</v>
      </c>
      <c r="DV17" s="130">
        <f>SUM(DV4:DV16)</f>
        <v>6739008.1899999995</v>
      </c>
      <c r="DW17" s="130">
        <f t="shared" si="44"/>
        <v>0</v>
      </c>
      <c r="DX17" s="130">
        <f t="shared" si="44"/>
        <v>0</v>
      </c>
      <c r="DY17" s="130">
        <f t="shared" si="44"/>
        <v>0</v>
      </c>
      <c r="DZ17" s="130">
        <f t="shared" si="44"/>
        <v>0</v>
      </c>
      <c r="EA17" s="130">
        <f t="shared" si="44"/>
        <v>0</v>
      </c>
      <c r="EB17" s="133">
        <f>SUM(DP17:EA17)</f>
        <v>97401348.960000008</v>
      </c>
      <c r="EC17" s="134">
        <v>1</v>
      </c>
      <c r="ED17" s="134">
        <v>1</v>
      </c>
      <c r="EE17" s="134">
        <v>1</v>
      </c>
      <c r="EF17" s="134">
        <v>1</v>
      </c>
      <c r="EG17" s="134">
        <v>1</v>
      </c>
      <c r="EH17" s="134">
        <v>1</v>
      </c>
      <c r="EI17" s="134">
        <v>1</v>
      </c>
      <c r="EJ17" s="134">
        <v>1</v>
      </c>
      <c r="EK17" s="134">
        <v>1</v>
      </c>
      <c r="EL17" s="134">
        <v>1</v>
      </c>
      <c r="EM17" s="134">
        <v>1</v>
      </c>
      <c r="EN17" s="134">
        <v>1</v>
      </c>
      <c r="EO17" s="134">
        <v>1</v>
      </c>
      <c r="EP17" s="134">
        <v>1</v>
      </c>
      <c r="EQ17" s="134">
        <v>1</v>
      </c>
      <c r="ER17" s="134">
        <v>1</v>
      </c>
      <c r="ES17" s="134">
        <v>1</v>
      </c>
      <c r="ET17" s="134">
        <v>1</v>
      </c>
      <c r="EU17" s="134">
        <v>1</v>
      </c>
      <c r="EV17" s="134">
        <v>1</v>
      </c>
      <c r="EW17" s="134">
        <v>1</v>
      </c>
      <c r="EX17" s="134">
        <v>1</v>
      </c>
      <c r="EY17" s="134">
        <v>1</v>
      </c>
      <c r="EZ17" s="134">
        <v>1</v>
      </c>
      <c r="FA17" s="134">
        <v>1</v>
      </c>
      <c r="FB17" s="134">
        <v>1</v>
      </c>
      <c r="FC17" s="134">
        <v>1</v>
      </c>
      <c r="FD17" s="134">
        <v>1</v>
      </c>
      <c r="FE17" s="134">
        <v>1</v>
      </c>
      <c r="FF17" s="134">
        <v>1</v>
      </c>
      <c r="FG17" s="134">
        <v>1</v>
      </c>
      <c r="FH17" s="134">
        <v>1</v>
      </c>
      <c r="FI17" s="134">
        <v>1</v>
      </c>
      <c r="FJ17" s="134">
        <v>1</v>
      </c>
      <c r="FK17" s="134">
        <v>1</v>
      </c>
      <c r="FL17" s="134">
        <v>1</v>
      </c>
      <c r="FM17" s="134">
        <v>1</v>
      </c>
      <c r="FN17" s="134">
        <v>1</v>
      </c>
      <c r="FO17" s="134">
        <v>1</v>
      </c>
    </row>
    <row r="18" spans="1:171" ht="40.5" customHeight="1">
      <c r="A18" s="135"/>
      <c r="B18" s="52">
        <v>42005</v>
      </c>
      <c r="C18" s="53">
        <v>42036</v>
      </c>
      <c r="D18" s="52">
        <v>42064</v>
      </c>
      <c r="E18" s="52">
        <v>42095</v>
      </c>
      <c r="F18" s="53">
        <v>42125</v>
      </c>
      <c r="G18" s="52">
        <v>42156</v>
      </c>
      <c r="H18" s="53">
        <v>42186</v>
      </c>
      <c r="I18" s="52">
        <v>42217</v>
      </c>
      <c r="J18" s="53">
        <v>42248</v>
      </c>
      <c r="K18" s="52">
        <v>42278</v>
      </c>
      <c r="L18" s="53">
        <v>42309</v>
      </c>
      <c r="M18" s="52">
        <v>42339</v>
      </c>
      <c r="N18" s="54" t="s">
        <v>51</v>
      </c>
      <c r="O18" s="52">
        <v>42005</v>
      </c>
      <c r="P18" s="53">
        <v>42036</v>
      </c>
      <c r="Q18" s="52">
        <v>42064</v>
      </c>
      <c r="R18" s="52">
        <v>42095</v>
      </c>
      <c r="S18" s="53">
        <v>42125</v>
      </c>
      <c r="T18" s="52">
        <v>42156</v>
      </c>
      <c r="U18" s="53">
        <v>42186</v>
      </c>
      <c r="V18" s="52">
        <v>42217</v>
      </c>
      <c r="W18" s="53">
        <v>42248</v>
      </c>
      <c r="X18" s="52">
        <v>42278</v>
      </c>
      <c r="Y18" s="53">
        <v>42309</v>
      </c>
      <c r="Z18" s="52">
        <v>42339</v>
      </c>
      <c r="AA18" s="55" t="s">
        <v>51</v>
      </c>
      <c r="AB18" s="52">
        <v>42005</v>
      </c>
      <c r="AC18" s="53">
        <v>42036</v>
      </c>
      <c r="AD18" s="52">
        <v>42064</v>
      </c>
      <c r="AE18" s="52">
        <v>42095</v>
      </c>
      <c r="AF18" s="53">
        <v>42125</v>
      </c>
      <c r="AG18" s="52">
        <v>42156</v>
      </c>
      <c r="AH18" s="53">
        <v>42186</v>
      </c>
      <c r="AI18" s="52">
        <v>42217</v>
      </c>
      <c r="AJ18" s="53">
        <v>42248</v>
      </c>
      <c r="AK18" s="52">
        <v>42278</v>
      </c>
      <c r="AL18" s="53">
        <v>42309</v>
      </c>
      <c r="AM18" s="52">
        <v>42339</v>
      </c>
      <c r="AN18" s="57" t="s">
        <v>51</v>
      </c>
      <c r="AO18" s="52">
        <v>42005</v>
      </c>
      <c r="AP18" s="53">
        <v>42036</v>
      </c>
      <c r="AQ18" s="52">
        <v>42064</v>
      </c>
      <c r="AR18" s="52">
        <v>42095</v>
      </c>
      <c r="AS18" s="53">
        <v>42125</v>
      </c>
      <c r="AT18" s="52">
        <v>42156</v>
      </c>
      <c r="AU18" s="53">
        <v>42186</v>
      </c>
      <c r="AV18" s="52">
        <v>42217</v>
      </c>
      <c r="AW18" s="53">
        <v>42248</v>
      </c>
      <c r="AX18" s="52">
        <v>42278</v>
      </c>
      <c r="AY18" s="53">
        <v>42309</v>
      </c>
      <c r="AZ18" s="52">
        <v>42339</v>
      </c>
      <c r="BA18" s="58" t="s">
        <v>51</v>
      </c>
      <c r="BB18" s="52">
        <v>42005</v>
      </c>
      <c r="BC18" s="53">
        <v>42036</v>
      </c>
      <c r="BD18" s="52">
        <v>42064</v>
      </c>
      <c r="BE18" s="52">
        <v>42095</v>
      </c>
      <c r="BF18" s="53">
        <v>42125</v>
      </c>
      <c r="BG18" s="52">
        <v>42156</v>
      </c>
      <c r="BH18" s="53">
        <v>42186</v>
      </c>
      <c r="BI18" s="52">
        <v>42217</v>
      </c>
      <c r="BJ18" s="53">
        <v>42248</v>
      </c>
      <c r="BK18" s="52">
        <v>42278</v>
      </c>
      <c r="BL18" s="53">
        <v>42309</v>
      </c>
      <c r="BM18" s="52">
        <v>42339</v>
      </c>
      <c r="BN18" s="136" t="s">
        <v>51</v>
      </c>
      <c r="BO18" s="52">
        <v>42339</v>
      </c>
      <c r="BP18" s="53">
        <v>42036</v>
      </c>
      <c r="BQ18" s="52">
        <v>42064</v>
      </c>
      <c r="BR18" s="52">
        <v>42095</v>
      </c>
      <c r="BS18" s="53">
        <v>42125</v>
      </c>
      <c r="BT18" s="52">
        <v>42156</v>
      </c>
      <c r="BU18" s="53">
        <v>42186</v>
      </c>
      <c r="BV18" s="52">
        <v>42217</v>
      </c>
      <c r="BW18" s="53">
        <v>42248</v>
      </c>
      <c r="BX18" s="52">
        <v>42278</v>
      </c>
      <c r="BY18" s="53">
        <v>42309</v>
      </c>
      <c r="BZ18" s="52">
        <v>42339</v>
      </c>
      <c r="CA18" s="137" t="s">
        <v>51</v>
      </c>
      <c r="CB18" s="52">
        <v>42339</v>
      </c>
      <c r="CC18" s="53">
        <v>42036</v>
      </c>
      <c r="CD18" s="52">
        <v>42064</v>
      </c>
      <c r="CE18" s="52">
        <v>42095</v>
      </c>
      <c r="CF18" s="53">
        <v>42125</v>
      </c>
      <c r="CG18" s="52">
        <v>42156</v>
      </c>
      <c r="CH18" s="53">
        <v>42186</v>
      </c>
      <c r="CI18" s="52">
        <v>42217</v>
      </c>
      <c r="CJ18" s="53">
        <v>42248</v>
      </c>
      <c r="CK18" s="52">
        <v>42278</v>
      </c>
      <c r="CL18" s="53">
        <v>42309</v>
      </c>
      <c r="CM18" s="52">
        <v>42339</v>
      </c>
      <c r="CN18" s="138" t="s">
        <v>51</v>
      </c>
      <c r="CO18" s="52">
        <v>42339</v>
      </c>
      <c r="CP18" s="53">
        <v>42036</v>
      </c>
      <c r="CQ18" s="52">
        <v>42064</v>
      </c>
      <c r="CR18" s="52">
        <v>42095</v>
      </c>
      <c r="CS18" s="53">
        <v>42125</v>
      </c>
      <c r="CT18" s="52">
        <v>42156</v>
      </c>
      <c r="CU18" s="53">
        <v>42186</v>
      </c>
      <c r="CV18" s="52">
        <v>42217</v>
      </c>
      <c r="CW18" s="53">
        <v>42248</v>
      </c>
      <c r="CX18" s="52">
        <v>42278</v>
      </c>
      <c r="CY18" s="53">
        <v>42309</v>
      </c>
      <c r="CZ18" s="52">
        <v>42339</v>
      </c>
      <c r="DA18" s="138" t="s">
        <v>51</v>
      </c>
      <c r="DB18" s="49" t="s">
        <v>44</v>
      </c>
      <c r="DC18" s="52">
        <v>42005</v>
      </c>
      <c r="DD18" s="53">
        <v>42036</v>
      </c>
      <c r="DE18" s="52">
        <v>42064</v>
      </c>
      <c r="DF18" s="52">
        <v>42095</v>
      </c>
      <c r="DG18" s="53">
        <v>42125</v>
      </c>
      <c r="DH18" s="52">
        <v>42156</v>
      </c>
      <c r="DI18" s="53">
        <v>42186</v>
      </c>
      <c r="DJ18" s="52">
        <v>42217</v>
      </c>
      <c r="DK18" s="53">
        <v>42248</v>
      </c>
      <c r="DL18" s="52">
        <v>42278</v>
      </c>
      <c r="DM18" s="53">
        <v>42309</v>
      </c>
      <c r="DN18" s="52">
        <v>42339</v>
      </c>
      <c r="DO18" s="139" t="s">
        <v>46</v>
      </c>
      <c r="DP18" s="63">
        <v>42005</v>
      </c>
      <c r="DQ18" s="64">
        <v>42036</v>
      </c>
      <c r="DR18" s="63">
        <v>42064</v>
      </c>
      <c r="DS18" s="63">
        <v>42095</v>
      </c>
      <c r="DT18" s="64">
        <v>42125</v>
      </c>
      <c r="DU18" s="63">
        <v>42156</v>
      </c>
      <c r="DV18" s="64">
        <v>42186</v>
      </c>
      <c r="DW18" s="63">
        <v>42217</v>
      </c>
      <c r="DX18" s="64">
        <v>42248</v>
      </c>
      <c r="DY18" s="63">
        <v>42278</v>
      </c>
      <c r="DZ18" s="64">
        <v>42309</v>
      </c>
      <c r="EA18" s="63">
        <v>42339</v>
      </c>
      <c r="EB18" s="65" t="s">
        <v>51</v>
      </c>
      <c r="EC18" s="63">
        <v>42005</v>
      </c>
      <c r="ED18" s="64">
        <v>42036</v>
      </c>
      <c r="EE18" s="63">
        <v>42064</v>
      </c>
      <c r="EF18" s="63">
        <v>42095</v>
      </c>
      <c r="EG18" s="64">
        <v>42125</v>
      </c>
      <c r="EH18" s="63">
        <v>42156</v>
      </c>
      <c r="EI18" s="64">
        <v>42186</v>
      </c>
      <c r="EJ18" s="63">
        <v>42217</v>
      </c>
      <c r="EK18" s="64">
        <v>42248</v>
      </c>
      <c r="EL18" s="63">
        <v>42278</v>
      </c>
      <c r="EM18" s="64">
        <v>42309</v>
      </c>
      <c r="EN18" s="63">
        <v>42339</v>
      </c>
      <c r="EO18" s="66" t="s">
        <v>51</v>
      </c>
      <c r="EP18" s="63">
        <v>42005</v>
      </c>
      <c r="EQ18" s="64">
        <v>42036</v>
      </c>
      <c r="ER18" s="63">
        <v>42064</v>
      </c>
      <c r="ES18" s="63">
        <v>42095</v>
      </c>
      <c r="ET18" s="64">
        <v>42125</v>
      </c>
      <c r="EU18" s="63">
        <v>42156</v>
      </c>
      <c r="EV18" s="64">
        <v>42186</v>
      </c>
      <c r="EW18" s="63">
        <v>42217</v>
      </c>
      <c r="EX18" s="64">
        <v>42248</v>
      </c>
      <c r="EY18" s="63">
        <v>42278</v>
      </c>
      <c r="EZ18" s="64">
        <v>42309</v>
      </c>
      <c r="FA18" s="63">
        <v>42339</v>
      </c>
      <c r="FB18" s="67" t="s">
        <v>51</v>
      </c>
      <c r="FC18" s="63">
        <v>42005</v>
      </c>
      <c r="FD18" s="64">
        <v>42036</v>
      </c>
      <c r="FE18" s="63">
        <v>42064</v>
      </c>
      <c r="FF18" s="63">
        <v>42095</v>
      </c>
      <c r="FG18" s="64">
        <v>42125</v>
      </c>
      <c r="FH18" s="63">
        <v>42156</v>
      </c>
      <c r="FI18" s="64">
        <v>42186</v>
      </c>
      <c r="FJ18" s="63">
        <v>42217</v>
      </c>
      <c r="FK18" s="64">
        <v>42248</v>
      </c>
      <c r="FL18" s="63">
        <v>42278</v>
      </c>
      <c r="FM18" s="64">
        <v>42309</v>
      </c>
      <c r="FN18" s="63">
        <v>42339</v>
      </c>
      <c r="FO18" s="68" t="s">
        <v>51</v>
      </c>
    </row>
    <row r="19" spans="1:171">
      <c r="A19" s="88" t="s">
        <v>66</v>
      </c>
      <c r="B19" s="89">
        <f>VLOOKUP(A19,[1]Лист4!A6:B38,2,0)</f>
        <v>264679.82</v>
      </c>
      <c r="C19" s="90">
        <f>VLOOKUP(A19,[1]Лист5!A11:B42,2,0)</f>
        <v>308539.38</v>
      </c>
      <c r="D19" s="89">
        <f>VLOOKUP(A19,[1]Лист6!A11:B42,2,0)</f>
        <v>323471.98</v>
      </c>
      <c r="E19" s="90">
        <f>VLOOKUP(A19,[1]Лист7!A11:B42,2,0)</f>
        <v>295852.38</v>
      </c>
      <c r="F19" s="89">
        <f>VLOOKUP(A19,[1]Лист8!A11:B44,2,0)</f>
        <v>346453.27</v>
      </c>
      <c r="G19" s="90">
        <f>VLOOKUP(A19,[1]Лист9!A11:B42,2,0)</f>
        <v>301355.49</v>
      </c>
      <c r="H19" s="89">
        <f>VLOOKUP(A19,[1]Лист11!B7:C39,2,0)</f>
        <v>244013.24</v>
      </c>
      <c r="I19" s="90"/>
      <c r="J19" s="89"/>
      <c r="K19" s="90"/>
      <c r="L19" s="89"/>
      <c r="M19" s="90"/>
      <c r="N19" s="91">
        <f t="shared" si="33"/>
        <v>2084365.56</v>
      </c>
      <c r="O19" s="89">
        <f>VLOOKUP(A19,[1]Лист4!A6:C38,3,0)</f>
        <v>286615</v>
      </c>
      <c r="P19" s="90">
        <f>VLOOKUP(A19,[1]Лист5!A11:C42,3,0)</f>
        <v>334930</v>
      </c>
      <c r="Q19" s="89">
        <f>VLOOKUP(A19,[1]Лист6!A11:C42,3,0)</f>
        <v>352925</v>
      </c>
      <c r="R19" s="90">
        <f>VLOOKUP(A19,[1]Лист7!A11:C42,3,0)</f>
        <v>320020</v>
      </c>
      <c r="S19" s="89">
        <f>VLOOKUP(A19,[1]Лист8!A11:C44,3,0)</f>
        <v>375370</v>
      </c>
      <c r="T19" s="90">
        <f>VLOOKUP(A19,[1]Лист9!A11:D42,3,0)</f>
        <v>326945</v>
      </c>
      <c r="U19" s="89">
        <f>VLOOKUP(A19,[1]Лист11!B7:D39,3,0)</f>
        <v>264585</v>
      </c>
      <c r="V19" s="90"/>
      <c r="W19" s="89"/>
      <c r="X19" s="90"/>
      <c r="Y19" s="89"/>
      <c r="Z19" s="90"/>
      <c r="AA19" s="92">
        <f t="shared" si="34"/>
        <v>2261390</v>
      </c>
      <c r="AB19" s="89">
        <f>VLOOKUP(A19,[1]Лист4!A6:D38,4,0)</f>
        <v>21935.18</v>
      </c>
      <c r="AC19" s="90">
        <f>VLOOKUP(A19,[1]Лист5!A11:D42,4,0)</f>
        <v>26390.62</v>
      </c>
      <c r="AD19" s="89">
        <f>VLOOKUP(A19,[1]Лист6!A11:D42,4,0)</f>
        <v>29453.02</v>
      </c>
      <c r="AE19" s="90">
        <f>VLOOKUP(A19,[1]Лист7!A11:D42,4,0)</f>
        <v>24167.62</v>
      </c>
      <c r="AF19" s="89">
        <f>VLOOKUP(A19,[1]Лист8!A11:D44,4,0)</f>
        <v>28916.73</v>
      </c>
      <c r="AG19" s="90">
        <f>VLOOKUP(A19,[1]Лист9!A11:D42,4,0)</f>
        <v>25589.51</v>
      </c>
      <c r="AH19" s="89">
        <f>VLOOKUP(A19,[1]Лист11!B7:E39,4,0)</f>
        <v>20571.759999999998</v>
      </c>
      <c r="AI19" s="90"/>
      <c r="AJ19" s="89"/>
      <c r="AK19" s="90"/>
      <c r="AL19" s="89"/>
      <c r="AM19" s="90"/>
      <c r="AN19" s="93">
        <f t="shared" si="35"/>
        <v>177024.44</v>
      </c>
      <c r="AO19" s="90">
        <f>VLOOKUP(A19,[1]Лист4!A6:E38,5,0)</f>
        <v>985025.11</v>
      </c>
      <c r="AP19" s="89">
        <f>VLOOKUP(A19,[1]Лист5!A11:E42,5,0)</f>
        <v>968678.52</v>
      </c>
      <c r="AQ19" s="90">
        <f>VLOOKUP(A19,[1]Лист6!A11:E42,5,0)</f>
        <v>949279.59</v>
      </c>
      <c r="AR19" s="89">
        <f>VLOOKUP(A19,[1]Лист7!A11:E42,5,0)</f>
        <v>917452.5</v>
      </c>
      <c r="AS19" s="90">
        <f>VLOOKUP(A19,[1]Лист8!A11:E44,5,0)</f>
        <v>810612.67</v>
      </c>
      <c r="AT19" s="89">
        <f>VLOOKUP(A19,[1]Лист9!A11:E42,5,0)</f>
        <v>794632.96</v>
      </c>
      <c r="AU19" s="90">
        <f>VLOOKUP(A19,[1]Лист11!B7:F39,5,0)</f>
        <v>559698.81000000006</v>
      </c>
      <c r="AV19" s="89"/>
      <c r="AW19" s="90"/>
      <c r="AX19" s="89"/>
      <c r="AY19" s="90"/>
      <c r="AZ19" s="89"/>
      <c r="BA19" s="94">
        <f>AT19</f>
        <v>794632.96</v>
      </c>
      <c r="BB19" s="90"/>
      <c r="BC19" s="89"/>
      <c r="BD19" s="90"/>
      <c r="BE19" s="89"/>
      <c r="BF19" s="90"/>
      <c r="BG19" s="89"/>
      <c r="BH19" s="90"/>
      <c r="BI19" s="89"/>
      <c r="BJ19" s="90"/>
      <c r="BK19" s="89"/>
      <c r="BL19" s="90"/>
      <c r="BM19" s="89"/>
      <c r="BN19" s="95">
        <f>SUM(BB19:BM19)</f>
        <v>0</v>
      </c>
      <c r="BO19" s="90"/>
      <c r="BP19" s="89"/>
      <c r="BQ19" s="90"/>
      <c r="BR19" s="89"/>
      <c r="BS19" s="90"/>
      <c r="BT19" s="89"/>
      <c r="BU19" s="90"/>
      <c r="BV19" s="89"/>
      <c r="BW19" s="90"/>
      <c r="BX19" s="89"/>
      <c r="BY19" s="90"/>
      <c r="BZ19" s="89"/>
      <c r="CA19" s="96">
        <f>SUM(BO19:BZ19)</f>
        <v>0</v>
      </c>
      <c r="CB19" s="90"/>
      <c r="CC19" s="89"/>
      <c r="CD19" s="90"/>
      <c r="CE19" s="89"/>
      <c r="CF19" s="90"/>
      <c r="CG19" s="89"/>
      <c r="CH19" s="90"/>
      <c r="CI19" s="89"/>
      <c r="CJ19" s="90"/>
      <c r="CK19" s="89"/>
      <c r="CL19" s="90"/>
      <c r="CM19" s="89"/>
      <c r="CN19" s="97">
        <f>SUM(CB19:CM19)</f>
        <v>0</v>
      </c>
      <c r="CO19" s="90"/>
      <c r="CP19" s="89"/>
      <c r="CQ19" s="90"/>
      <c r="CR19" s="89"/>
      <c r="CS19" s="90"/>
      <c r="CT19" s="89"/>
      <c r="CU19" s="90"/>
      <c r="CV19" s="89"/>
      <c r="CW19" s="90"/>
      <c r="CX19" s="89"/>
      <c r="CY19" s="90"/>
      <c r="CZ19" s="89"/>
      <c r="DA19" s="97">
        <f>SUM(CO19:CZ19)</f>
        <v>0</v>
      </c>
      <c r="DB19" s="98">
        <f>BN19+CA19+CN19+DA19</f>
        <v>0</v>
      </c>
      <c r="DC19" s="90"/>
      <c r="DD19" s="99">
        <f>(P19-AC19)/(AO19+AP19)/2*12</f>
        <v>0.94755225489344053</v>
      </c>
      <c r="DE19" s="99">
        <f t="shared" ref="DE19:DI34" si="45">(Q19-AD19)/(AP19+AQ19)/2*12</f>
        <v>1.0119261051014301</v>
      </c>
      <c r="DF19" s="99">
        <f t="shared" si="45"/>
        <v>0.9509207504971966</v>
      </c>
      <c r="DG19" s="99">
        <f t="shared" si="45"/>
        <v>1.2029173760848384</v>
      </c>
      <c r="DH19" s="99">
        <f t="shared" si="45"/>
        <v>1.1263901961221974</v>
      </c>
      <c r="DI19" s="99">
        <f>(U19-AH19)/(AT19+AU19)/2*12</f>
        <v>1.0810345532985615</v>
      </c>
      <c r="DJ19" s="89"/>
      <c r="DK19" s="90"/>
      <c r="DL19" s="89"/>
      <c r="DM19" s="90"/>
      <c r="DN19" s="89"/>
      <c r="DO19" s="100"/>
      <c r="DP19" s="90">
        <f>VLOOKUP(A19,[1]Лист3!A3:B34,2,0)</f>
        <v>234870</v>
      </c>
      <c r="DQ19" s="89">
        <f>VLOOKUP(A19,[1]Лист3!A3:C34,3,0)</f>
        <v>300240</v>
      </c>
      <c r="DR19" s="90">
        <f>VLOOKUP(A19,[1]Лист3!A3:D34,4,0)</f>
        <v>305160</v>
      </c>
      <c r="DS19" s="89">
        <f>VLOOKUP(A19,[1]Лист3!A3:E34,5,0)</f>
        <v>273770</v>
      </c>
      <c r="DT19" s="90">
        <f>VLOOKUP(A19,[1]Лист3!A3:F34,6,0)</f>
        <v>245820</v>
      </c>
      <c r="DU19" s="89">
        <f>VLOOKUP(A19,[1]Лист3!A3:G34,7,0)</f>
        <v>302430</v>
      </c>
      <c r="DV19" s="90">
        <v>0</v>
      </c>
      <c r="DW19" s="89"/>
      <c r="DX19" s="90"/>
      <c r="DY19" s="89"/>
      <c r="DZ19" s="90"/>
      <c r="EA19" s="89"/>
      <c r="EB19" s="101">
        <f>SUM(DP19:EA19)</f>
        <v>1662290</v>
      </c>
      <c r="EC19" s="102">
        <f>B19/$B$39</f>
        <v>1.8848411211483843E-2</v>
      </c>
      <c r="ED19" s="103">
        <f>C19/$C$39</f>
        <v>2.510831966030919E-2</v>
      </c>
      <c r="EE19" s="103">
        <f>D19/$D$39</f>
        <v>2.5616093367086659E-2</v>
      </c>
      <c r="EF19" s="103">
        <f>E19/$E$39</f>
        <v>2.6003706039290038E-2</v>
      </c>
      <c r="EG19" s="103">
        <f>F19/$F$39</f>
        <v>3.0067786810192423E-2</v>
      </c>
      <c r="EH19" s="103">
        <f>G19/$G$39</f>
        <v>3.358715591708529E-2</v>
      </c>
      <c r="EI19" s="103">
        <f>H19/$H$39</f>
        <v>2.765434660445399E-2</v>
      </c>
      <c r="EJ19" s="103"/>
      <c r="EK19" s="102"/>
      <c r="EL19" s="103"/>
      <c r="EM19" s="102"/>
      <c r="EN19" s="103"/>
      <c r="EO19" s="104">
        <f>N19/$N$39</f>
        <v>2.6167639050598924E-2</v>
      </c>
      <c r="EP19" s="102">
        <f>AB19/$AB$39</f>
        <v>2.4372770211219127E-2</v>
      </c>
      <c r="EQ19" s="102">
        <f>AC19/$AC$39</f>
        <v>3.2853932395714838E-2</v>
      </c>
      <c r="ER19" s="102">
        <f>AD19/$AD$39</f>
        <v>3.600971852163682E-2</v>
      </c>
      <c r="ES19" s="102">
        <f>AE19/$AE$39</f>
        <v>3.6548743244414046E-2</v>
      </c>
      <c r="ET19" s="102">
        <f>AF19/$AF$39</f>
        <v>4.7616310226294603E-2</v>
      </c>
      <c r="EU19" s="102">
        <f>AG19/$AG$39</f>
        <v>4.3661415025479024E-2</v>
      </c>
      <c r="EV19" s="102">
        <f>AH19/$AH$39</f>
        <v>3.5793680535621118E-2</v>
      </c>
      <c r="EW19" s="103"/>
      <c r="EX19" s="102"/>
      <c r="EY19" s="103"/>
      <c r="EZ19" s="102"/>
      <c r="FA19" s="103"/>
      <c r="FB19" s="105">
        <f>AA19/$AA$39</f>
        <v>2.6739840946137183E-2</v>
      </c>
      <c r="FC19" s="102">
        <f>DP19/$DP$39</f>
        <v>2.8682500778919734E-2</v>
      </c>
      <c r="FD19" s="102">
        <f>DQ19/$DQ$39</f>
        <v>2.6072621337285169E-2</v>
      </c>
      <c r="FE19" s="102">
        <f>DR19/$DR$39</f>
        <v>2.3938874423448084E-2</v>
      </c>
      <c r="FF19" s="102">
        <f>DS19/$DS$39</f>
        <v>2.1364042058528158E-2</v>
      </c>
      <c r="FG19" s="102">
        <f>DT19/$DT$39</f>
        <v>2.845430160161638E-2</v>
      </c>
      <c r="FH19" s="102">
        <f>DU19/$DU$39</f>
        <v>2.986840282738925E-2</v>
      </c>
      <c r="FI19" s="102">
        <f>DV19/$DV$39</f>
        <v>0</v>
      </c>
      <c r="FJ19" s="103"/>
      <c r="FK19" s="102"/>
      <c r="FL19" s="103"/>
      <c r="FM19" s="102"/>
      <c r="FN19" s="103"/>
      <c r="FO19" s="106">
        <f>EB19/$EB$39</f>
        <v>2.3482073910374112E-2</v>
      </c>
    </row>
    <row r="20" spans="1:171">
      <c r="A20" s="107" t="s">
        <v>67</v>
      </c>
      <c r="B20" s="108">
        <f>VLOOKUP(A20,[1]Лист4!A7:B41,2,0)</f>
        <v>941172.59</v>
      </c>
      <c r="C20" s="109">
        <f>VLOOKUP(A20,[1]Лист5!A13:B44,2,0)</f>
        <v>1020961.93</v>
      </c>
      <c r="D20" s="108">
        <f>VLOOKUP(A20,[1]Лист6!A13:B44,2,0)</f>
        <v>929779.91</v>
      </c>
      <c r="E20" s="109">
        <f>VLOOKUP(A20,[1]Лист7!A13:B44,2,0)</f>
        <v>857831.81</v>
      </c>
      <c r="F20" s="108">
        <f>VLOOKUP(A20,[1]Лист8!A13:B46,2,0)</f>
        <v>1163320.92</v>
      </c>
      <c r="G20" s="109">
        <f>VLOOKUP(A20,[1]Лист9!A13:B44,2,0)</f>
        <v>749833.95</v>
      </c>
      <c r="H20" s="89">
        <f>VLOOKUP(A20,[1]Лист11!B8:C40,2,0)</f>
        <v>342925.05</v>
      </c>
      <c r="I20" s="109"/>
      <c r="J20" s="108"/>
      <c r="K20" s="109"/>
      <c r="L20" s="108"/>
      <c r="M20" s="109"/>
      <c r="N20" s="110">
        <f t="shared" si="33"/>
        <v>6005826.1600000001</v>
      </c>
      <c r="O20" s="108">
        <f>VLOOKUP(A20,[1]Лист4!A8:C40,3,0)</f>
        <v>968708.5</v>
      </c>
      <c r="P20" s="109">
        <f>VLOOKUP(A20,[1]Лист5!A13:C44,3,0)</f>
        <v>1079966.5</v>
      </c>
      <c r="Q20" s="108">
        <f>VLOOKUP(A20,[1]Лист6!A13:C44,3,0)</f>
        <v>990210</v>
      </c>
      <c r="R20" s="109">
        <f>VLOOKUP(A20,[1]Лист7!A13:C44,3,0)</f>
        <v>923689</v>
      </c>
      <c r="S20" s="108">
        <f>VLOOKUP(A20,[1]Лист8!A13:C46,3,0)</f>
        <v>1168490.5</v>
      </c>
      <c r="T20" s="109">
        <f>VLOOKUP(A20,[1]Лист9!A13:D44,3,0)</f>
        <v>809637.5</v>
      </c>
      <c r="U20" s="89">
        <f>VLOOKUP(A20,[1]Лист11!B8:D40,3,0)</f>
        <v>378050</v>
      </c>
      <c r="V20" s="109"/>
      <c r="W20" s="108"/>
      <c r="X20" s="109"/>
      <c r="Y20" s="108"/>
      <c r="Z20" s="109"/>
      <c r="AA20" s="111">
        <f t="shared" si="34"/>
        <v>6318752</v>
      </c>
      <c r="AB20" s="108">
        <f>VLOOKUP(A20,[1]Лист4!A8:D40,4,0)</f>
        <v>27535.91</v>
      </c>
      <c r="AC20" s="109">
        <f>VLOOKUP(A20,[1]Лист5!A13:D44,4,0)</f>
        <v>59004.57</v>
      </c>
      <c r="AD20" s="108">
        <f>VLOOKUP(A20,[1]Лист6!A13:D44,4,0)</f>
        <v>60430.09</v>
      </c>
      <c r="AE20" s="109">
        <f>VLOOKUP(A20,[1]Лист7!A13:D44,4,0)</f>
        <v>65857.19</v>
      </c>
      <c r="AF20" s="108">
        <f>VLOOKUP(A20,[1]Лист8!A13:D46,4,0)</f>
        <v>5169.58</v>
      </c>
      <c r="AG20" s="109">
        <f>VLOOKUP(A20,[1]Лист9!A13:D44,4,0)</f>
        <v>59803.55</v>
      </c>
      <c r="AH20" s="89">
        <f>VLOOKUP(A20,[1]Лист11!B8:E40,4,0)</f>
        <v>35124.949999999997</v>
      </c>
      <c r="AI20" s="109"/>
      <c r="AJ20" s="108"/>
      <c r="AK20" s="109"/>
      <c r="AL20" s="108"/>
      <c r="AM20" s="109"/>
      <c r="AN20" s="112">
        <f t="shared" si="35"/>
        <v>312925.84000000003</v>
      </c>
      <c r="AO20" s="109">
        <f>VLOOKUP(A20,[1]Лист4!A8:E40,5,0)</f>
        <v>1342468.35</v>
      </c>
      <c r="AP20" s="108">
        <f>VLOOKUP(A20,[1]Лист5!A13:E44,5,0)</f>
        <v>1181403.0900000001</v>
      </c>
      <c r="AQ20" s="109">
        <f>VLOOKUP(A20,[1]Лист6!A13:E44,5,0)</f>
        <v>1493198.33</v>
      </c>
      <c r="AR20" s="108">
        <f>VLOOKUP(A20,[1]Лист7!A13:E44,5,0)</f>
        <v>1894848.66</v>
      </c>
      <c r="AS20" s="109">
        <f>VLOOKUP(A20,[1]Лист8!A13:E46,5,0)</f>
        <v>1288755.46</v>
      </c>
      <c r="AT20" s="108">
        <f>VLOOKUP(A20,[1]Лист9!A13:E44,5,0)</f>
        <v>1804530.1</v>
      </c>
      <c r="AU20" s="90">
        <f>VLOOKUP(A20,[1]Лист11!B8:F40,5,0)</f>
        <v>947221.9</v>
      </c>
      <c r="AV20" s="108"/>
      <c r="AW20" s="109"/>
      <c r="AX20" s="108"/>
      <c r="AY20" s="109"/>
      <c r="AZ20" s="108"/>
      <c r="BA20" s="94">
        <f t="shared" ref="BA20:BA37" si="46">AT20</f>
        <v>1804530.1</v>
      </c>
      <c r="BB20" s="109"/>
      <c r="BC20" s="108"/>
      <c r="BD20" s="109"/>
      <c r="BE20" s="108">
        <f>[1]Лист1!J7</f>
        <v>10409.299999999999</v>
      </c>
      <c r="BF20" s="109">
        <f>[1]Лист1!R7</f>
        <v>1563.213</v>
      </c>
      <c r="BG20" s="108"/>
      <c r="BH20" s="109">
        <f>'[1]Компенсация промо'!AJ7</f>
        <v>6325.098</v>
      </c>
      <c r="BI20" s="108"/>
      <c r="BJ20" s="109"/>
      <c r="BK20" s="108"/>
      <c r="BL20" s="109"/>
      <c r="BM20" s="108"/>
      <c r="BN20" s="95">
        <f t="shared" ref="BN20:BN36" si="47">SUM(BB20:BM20)</f>
        <v>18297.610999999997</v>
      </c>
      <c r="BO20" s="109"/>
      <c r="BP20" s="108"/>
      <c r="BQ20" s="109"/>
      <c r="BR20" s="108"/>
      <c r="BS20" s="109"/>
      <c r="BT20" s="108"/>
      <c r="BU20" s="109"/>
      <c r="BV20" s="108"/>
      <c r="BW20" s="109"/>
      <c r="BX20" s="108"/>
      <c r="BY20" s="109"/>
      <c r="BZ20" s="108"/>
      <c r="CA20" s="96">
        <f t="shared" ref="CA20:CA36" si="48">SUM(BO20:BZ20)</f>
        <v>0</v>
      </c>
      <c r="CB20" s="109"/>
      <c r="CC20" s="108"/>
      <c r="CD20" s="109"/>
      <c r="CE20" s="108"/>
      <c r="CF20" s="109"/>
      <c r="CG20" s="108"/>
      <c r="CH20" s="109"/>
      <c r="CI20" s="108"/>
      <c r="CJ20" s="109"/>
      <c r="CK20" s="108"/>
      <c r="CL20" s="109"/>
      <c r="CM20" s="108"/>
      <c r="CN20" s="97">
        <f t="shared" ref="CN20:CN36" si="49">SUM(CB20:CM20)</f>
        <v>0</v>
      </c>
      <c r="CO20" s="109"/>
      <c r="CP20" s="108"/>
      <c r="CQ20" s="109"/>
      <c r="CR20" s="108"/>
      <c r="CS20" s="109"/>
      <c r="CT20" s="108"/>
      <c r="CU20" s="109"/>
      <c r="CV20" s="108"/>
      <c r="CW20" s="109"/>
      <c r="CX20" s="108"/>
      <c r="CY20" s="109"/>
      <c r="CZ20" s="108"/>
      <c r="DA20" s="97">
        <f t="shared" ref="DA20:DA36" si="50">SUM(CO20:CZ20)</f>
        <v>0</v>
      </c>
      <c r="DB20" s="98">
        <f t="shared" ref="DB20:DB38" si="51">BN20+CA20+CN20+DA20</f>
        <v>18297.610999999997</v>
      </c>
      <c r="DC20" s="109"/>
      <c r="DD20" s="99">
        <f t="shared" ref="DD20:DI38" si="52">(P20-AC20)/(AO20+AP20)/2*12</f>
        <v>2.4271329683892295</v>
      </c>
      <c r="DE20" s="99">
        <f t="shared" si="45"/>
        <v>2.0857984364638531</v>
      </c>
      <c r="DF20" s="99">
        <f t="shared" si="45"/>
        <v>1.5191615922658734</v>
      </c>
      <c r="DG20" s="99">
        <f t="shared" si="45"/>
        <v>2.1924602610452708</v>
      </c>
      <c r="DH20" s="99">
        <f t="shared" si="45"/>
        <v>1.4544417619173833</v>
      </c>
      <c r="DI20" s="99">
        <f t="shared" si="45"/>
        <v>0.74772374109294737</v>
      </c>
      <c r="DJ20" s="108"/>
      <c r="DK20" s="109"/>
      <c r="DL20" s="108"/>
      <c r="DM20" s="109"/>
      <c r="DN20" s="108"/>
      <c r="DO20" s="113"/>
      <c r="DP20" s="90">
        <f>VLOOKUP(A20,[1]Лист3!A4:B35,2,0)</f>
        <v>90542</v>
      </c>
      <c r="DQ20" s="89">
        <f>VLOOKUP(A20,[1]Лист3!A4:C35,3,0)</f>
        <v>294378</v>
      </c>
      <c r="DR20" s="90">
        <f>VLOOKUP(A20,[1]Лист3!A4:D35,4,0)</f>
        <v>856640</v>
      </c>
      <c r="DS20" s="89">
        <f>VLOOKUP(A20,[1]Лист3!A4:E35,5,0)</f>
        <v>396443</v>
      </c>
      <c r="DT20" s="90">
        <f>VLOOKUP(A20,[1]Лист3!A4:F35,6,0)</f>
        <v>398613</v>
      </c>
      <c r="DU20" s="89">
        <f>VLOOKUP(A20,[1]Лист3!A4:G35,7,0)</f>
        <v>663060</v>
      </c>
      <c r="DV20" s="90">
        <f>VLOOKUP(A20,[1]Лист13!E9:F20,2,0)</f>
        <v>114720</v>
      </c>
      <c r="DW20" s="108"/>
      <c r="DX20" s="109"/>
      <c r="DY20" s="108"/>
      <c r="DZ20" s="109"/>
      <c r="EA20" s="108"/>
      <c r="EB20" s="101">
        <f t="shared" ref="EB20:EB36" si="53">SUM(DP20:EA20)</f>
        <v>2814396</v>
      </c>
      <c r="EC20" s="102">
        <f t="shared" ref="EC20:EC38" si="54">B20/$B$39</f>
        <v>6.7022895804059721E-2</v>
      </c>
      <c r="ED20" s="103">
        <f t="shared" ref="ED20:ED38" si="55">C20/$C$39</f>
        <v>8.3083846539933462E-2</v>
      </c>
      <c r="EE20" s="103">
        <f t="shared" ref="EE20:EE38" si="56">D20/$D$39</f>
        <v>7.3630269259802456E-2</v>
      </c>
      <c r="EF20" s="103">
        <f t="shared" ref="EF20:EF38" si="57">E20/$E$39</f>
        <v>7.5398434240725412E-2</v>
      </c>
      <c r="EG20" s="103">
        <f t="shared" ref="EG20:EG38" si="58">F20/$F$39</f>
        <v>0.1009616258331085</v>
      </c>
      <c r="EH20" s="103">
        <f t="shared" ref="EH20:EH38" si="59">G20/$G$39</f>
        <v>8.3571697301993514E-2</v>
      </c>
      <c r="EI20" s="103">
        <f t="shared" ref="EI20:EI38" si="60">H20/$H$39</f>
        <v>3.886415422396635E-2</v>
      </c>
      <c r="EJ20" s="114"/>
      <c r="EK20" s="115"/>
      <c r="EL20" s="114"/>
      <c r="EM20" s="115"/>
      <c r="EN20" s="114"/>
      <c r="EO20" s="104">
        <f t="shared" ref="EO20:EO37" si="61">N20/$N$39</f>
        <v>7.5398622089843284E-2</v>
      </c>
      <c r="EP20" s="102">
        <f t="shared" ref="EP20:EP38" si="62">AB20/$AB$39</f>
        <v>3.059589239690811E-2</v>
      </c>
      <c r="EQ20" s="102">
        <f t="shared" ref="EQ20:EQ38" si="63">AC20/$AC$39</f>
        <v>7.3455347158127543E-2</v>
      </c>
      <c r="ER20" s="102">
        <f t="shared" ref="ER20:ER38" si="64">AD20/$AD$39</f>
        <v>7.388276418299991E-2</v>
      </c>
      <c r="ES20" s="102">
        <f t="shared" ref="ES20:ES38" si="65">AE20/$AE$39</f>
        <v>9.9595968825585329E-2</v>
      </c>
      <c r="ET20" s="102">
        <f t="shared" ref="ET20:ET38" si="66">AF20/$AF$39</f>
        <v>8.5125920192099195E-3</v>
      </c>
      <c r="EU20" s="102">
        <f t="shared" ref="EU20:EU38" si="67">AG20/$AG$39</f>
        <v>0.10203820301940078</v>
      </c>
      <c r="EV20" s="102">
        <f t="shared" ref="EV20:EV38" si="68">AH20/$AH$39</f>
        <v>6.1115395042994139E-2</v>
      </c>
      <c r="EW20" s="114"/>
      <c r="EX20" s="115"/>
      <c r="EY20" s="114"/>
      <c r="EZ20" s="115"/>
      <c r="FA20" s="114"/>
      <c r="FB20" s="105">
        <f t="shared" ref="FB20:FB37" si="69">AA20/$AA$39</f>
        <v>7.4716180516446171E-2</v>
      </c>
      <c r="FC20" s="102">
        <f t="shared" ref="FC20:FC38" si="70">DP20/$DP$39</f>
        <v>1.1057057033784437E-2</v>
      </c>
      <c r="FD20" s="102">
        <f t="shared" ref="FD20:FD38" si="71">DQ20/$DQ$39</f>
        <v>2.5563569557778224E-2</v>
      </c>
      <c r="FE20" s="102">
        <f t="shared" ref="FE20:FE38" si="72">DR20/$DR$39</f>
        <v>6.7200804122763691E-2</v>
      </c>
      <c r="FF20" s="102">
        <f t="shared" ref="FF20:FF38" si="73">DS20/$DS$39</f>
        <v>3.0937008897282677E-2</v>
      </c>
      <c r="FG20" s="102">
        <f t="shared" ref="FG20:FG38" si="74">DT20/$DT$39</f>
        <v>4.6140487040619599E-2</v>
      </c>
      <c r="FH20" s="102">
        <f t="shared" ref="FH20:FH38" si="75">DU20/$DU$39</f>
        <v>6.5484717715599369E-2</v>
      </c>
      <c r="FI20" s="102">
        <f t="shared" ref="FI20:FI38" si="76">DV20/$DV$39</f>
        <v>1.6972726810534119E-2</v>
      </c>
      <c r="FJ20" s="114"/>
      <c r="FK20" s="115"/>
      <c r="FL20" s="114"/>
      <c r="FM20" s="115"/>
      <c r="FN20" s="114"/>
      <c r="FO20" s="106">
        <f t="shared" ref="FO20:FO37" si="77">EB20/$EB$39</f>
        <v>3.975711511532961E-2</v>
      </c>
    </row>
    <row r="21" spans="1:171">
      <c r="A21" s="88" t="s">
        <v>68</v>
      </c>
      <c r="B21" s="89">
        <f>VLOOKUP(A21,[1]Лист4!A8:B42,2,0)</f>
        <v>2047</v>
      </c>
      <c r="C21" s="90">
        <f>VLOOKUP(A21,[1]Лист5!A14:B45,2,0)</f>
        <v>6497</v>
      </c>
      <c r="D21" s="89">
        <f>VLOOKUP(A21,[1]Лист6!A14:B45,2,0)</f>
        <v>1691</v>
      </c>
      <c r="E21" s="90">
        <f>VLOOKUP(A21,[1]Лист7!A14:B45,2,0)</f>
        <v>2403</v>
      </c>
      <c r="F21" s="89">
        <f>VLOOKUP(A21,[1]Лист8!A14:B47,2,0)</f>
        <v>3649</v>
      </c>
      <c r="G21" s="90">
        <f>VLOOKUP(A21,[1]Лист9!A14:B45,2,0)</f>
        <v>1068</v>
      </c>
      <c r="H21" s="89">
        <f>VLOOKUP(A21,[1]Лист11!B9:C41,2,0)</f>
        <v>356</v>
      </c>
      <c r="I21" s="90"/>
      <c r="J21" s="89"/>
      <c r="K21" s="90"/>
      <c r="L21" s="89"/>
      <c r="M21" s="90"/>
      <c r="N21" s="91">
        <f t="shared" si="33"/>
        <v>17711</v>
      </c>
      <c r="O21" s="89">
        <f>VLOOKUP(A21,[1]Лист4!A9:C41,3,0)</f>
        <v>2415</v>
      </c>
      <c r="P21" s="90">
        <f>VLOOKUP(A21,[1]Лист5!A14:C45,3,0)</f>
        <v>7665</v>
      </c>
      <c r="Q21" s="89">
        <f>VLOOKUP(A21,[1]Лист6!A14:C45,3,0)</f>
        <v>1995</v>
      </c>
      <c r="R21" s="90">
        <f>VLOOKUP(A21,[1]Лист7!A14:C45,3,0)</f>
        <v>2835</v>
      </c>
      <c r="S21" s="89">
        <f>VLOOKUP(A21,[1]Лист8!A14:C47,3,0)</f>
        <v>4305</v>
      </c>
      <c r="T21" s="90">
        <f>VLOOKUP(A21,[1]Лист9!A14:D45,3,0)</f>
        <v>1260</v>
      </c>
      <c r="U21" s="89">
        <f>VLOOKUP(A21,[1]Лист11!B9:D41,3,0)</f>
        <v>420</v>
      </c>
      <c r="V21" s="90"/>
      <c r="W21" s="89"/>
      <c r="X21" s="90"/>
      <c r="Y21" s="89"/>
      <c r="Z21" s="90"/>
      <c r="AA21" s="92">
        <f t="shared" si="34"/>
        <v>20895</v>
      </c>
      <c r="AB21" s="89">
        <f>VLOOKUP(A21,[1]Лист4!A9:D41,4,0)</f>
        <v>368</v>
      </c>
      <c r="AC21" s="90">
        <f>VLOOKUP(A21,[1]Лист5!A14:D45,4,0)</f>
        <v>1168</v>
      </c>
      <c r="AD21" s="89">
        <f>VLOOKUP(A21,[1]Лист6!A14:D45,4,0)</f>
        <v>304</v>
      </c>
      <c r="AE21" s="90">
        <f>VLOOKUP(A21,[1]Лист7!A14:D45,4,0)</f>
        <v>432</v>
      </c>
      <c r="AF21" s="89">
        <f>VLOOKUP(A21,[1]Лист8!A14:D47,4,0)</f>
        <v>656</v>
      </c>
      <c r="AG21" s="90">
        <f>VLOOKUP(A21,[1]Лист9!A14:D45,4,0)</f>
        <v>192</v>
      </c>
      <c r="AH21" s="89">
        <f>VLOOKUP(A21,[1]Лист11!B9:E41,4,0)</f>
        <v>64</v>
      </c>
      <c r="AI21" s="90"/>
      <c r="AJ21" s="89"/>
      <c r="AK21" s="90"/>
      <c r="AL21" s="89"/>
      <c r="AM21" s="90"/>
      <c r="AN21" s="93">
        <f t="shared" si="35"/>
        <v>3184</v>
      </c>
      <c r="AO21" s="90">
        <f>VLOOKUP(A21,[1]Лист4!A9:E41,5,0)</f>
        <v>178</v>
      </c>
      <c r="AP21" s="89">
        <f>VLOOKUP(A21,[1]Лист5!A14:E45,5,0)</f>
        <v>2225</v>
      </c>
      <c r="AQ21" s="90">
        <f>VLOOKUP(A21,[1]Лист6!A14:E45,5,0)</f>
        <v>178</v>
      </c>
      <c r="AR21" s="89">
        <f>VLOOKUP(A21,[1]Лист7!A14:E45,5,0)</f>
        <v>5785</v>
      </c>
      <c r="AS21" s="90">
        <f>VLOOKUP(A21,[1]Лист8!A14:E47,5,0)</f>
        <v>1869</v>
      </c>
      <c r="AT21" s="89">
        <f>VLOOKUP(A21,[1]Лист9!A14:E45,5,0)</f>
        <v>445</v>
      </c>
      <c r="AU21" s="90">
        <f>VLOOKUP(A21,[1]Лист11!B9:F41,5,0)</f>
        <v>0</v>
      </c>
      <c r="AV21" s="89"/>
      <c r="AW21" s="90"/>
      <c r="AX21" s="89"/>
      <c r="AY21" s="90"/>
      <c r="AZ21" s="89"/>
      <c r="BA21" s="94">
        <f t="shared" si="46"/>
        <v>445</v>
      </c>
      <c r="BB21" s="90"/>
      <c r="BC21" s="89"/>
      <c r="BD21" s="90"/>
      <c r="BE21" s="89"/>
      <c r="BF21" s="90"/>
      <c r="BG21" s="89"/>
      <c r="BH21" s="90"/>
      <c r="BI21" s="89"/>
      <c r="BJ21" s="90"/>
      <c r="BK21" s="89"/>
      <c r="BL21" s="90"/>
      <c r="BM21" s="89"/>
      <c r="BN21" s="95">
        <f t="shared" si="47"/>
        <v>0</v>
      </c>
      <c r="BO21" s="90"/>
      <c r="BP21" s="89"/>
      <c r="BQ21" s="90"/>
      <c r="BR21" s="89"/>
      <c r="BS21" s="90"/>
      <c r="BT21" s="89"/>
      <c r="BU21" s="90"/>
      <c r="BV21" s="89"/>
      <c r="BW21" s="90"/>
      <c r="BX21" s="89"/>
      <c r="BY21" s="90"/>
      <c r="BZ21" s="89"/>
      <c r="CA21" s="96">
        <f t="shared" si="48"/>
        <v>0</v>
      </c>
      <c r="CB21" s="90"/>
      <c r="CC21" s="89"/>
      <c r="CD21" s="90"/>
      <c r="CE21" s="89"/>
      <c r="CF21" s="90"/>
      <c r="CG21" s="89"/>
      <c r="CH21" s="90"/>
      <c r="CI21" s="89"/>
      <c r="CJ21" s="90"/>
      <c r="CK21" s="89"/>
      <c r="CL21" s="90"/>
      <c r="CM21" s="89"/>
      <c r="CN21" s="97">
        <f t="shared" si="49"/>
        <v>0</v>
      </c>
      <c r="CO21" s="90"/>
      <c r="CP21" s="89"/>
      <c r="CQ21" s="90"/>
      <c r="CR21" s="89"/>
      <c r="CS21" s="90"/>
      <c r="CT21" s="89"/>
      <c r="CU21" s="90"/>
      <c r="CV21" s="89"/>
      <c r="CW21" s="90"/>
      <c r="CX21" s="89"/>
      <c r="CY21" s="90"/>
      <c r="CZ21" s="89"/>
      <c r="DA21" s="97">
        <f t="shared" si="50"/>
        <v>0</v>
      </c>
      <c r="DB21" s="98">
        <f t="shared" si="51"/>
        <v>0</v>
      </c>
      <c r="DC21" s="90"/>
      <c r="DD21" s="99">
        <f t="shared" si="52"/>
        <v>16.222222222222221</v>
      </c>
      <c r="DE21" s="99">
        <f t="shared" si="45"/>
        <v>4.2222222222222223</v>
      </c>
      <c r="DF21" s="99">
        <f t="shared" si="45"/>
        <v>2.4179104477611939</v>
      </c>
      <c r="DG21" s="99">
        <f t="shared" si="45"/>
        <v>2.86046511627907</v>
      </c>
      <c r="DH21" s="99">
        <f t="shared" si="45"/>
        <v>2.7692307692307692</v>
      </c>
      <c r="DI21" s="99">
        <f t="shared" si="45"/>
        <v>4.8000000000000007</v>
      </c>
      <c r="DJ21" s="89"/>
      <c r="DK21" s="90"/>
      <c r="DL21" s="89"/>
      <c r="DM21" s="90"/>
      <c r="DN21" s="89"/>
      <c r="DO21" s="113"/>
      <c r="DP21" s="90">
        <f>VLOOKUP(A21,[1]Лист3!A5:B36,2,0)</f>
        <v>80074</v>
      </c>
      <c r="DQ21" s="89">
        <f>VLOOKUP(A21,[1]Лист3!A5:C36,3,0)</f>
        <v>90440</v>
      </c>
      <c r="DR21" s="90">
        <f>VLOOKUP(A21,[1]Лист3!A5:D36,4,0)</f>
        <v>0</v>
      </c>
      <c r="DS21" s="89">
        <f>VLOOKUP(A21,[1]Лист3!A5:E36,5,0)</f>
        <v>132760</v>
      </c>
      <c r="DT21" s="90">
        <f>VLOOKUP(A21,[1]Лист3!A5:F36,6,0)</f>
        <v>0</v>
      </c>
      <c r="DU21" s="89">
        <f>VLOOKUP(A21,[1]Лист3!A5:G36,7,0)</f>
        <v>0</v>
      </c>
      <c r="DV21" s="90">
        <v>0</v>
      </c>
      <c r="DW21" s="89"/>
      <c r="DX21" s="90"/>
      <c r="DY21" s="89"/>
      <c r="DZ21" s="90"/>
      <c r="EA21" s="89"/>
      <c r="EB21" s="101">
        <f t="shared" si="53"/>
        <v>303274</v>
      </c>
      <c r="EC21" s="102">
        <f t="shared" si="54"/>
        <v>1.4577121047576436E-4</v>
      </c>
      <c r="ED21" s="103">
        <f t="shared" si="55"/>
        <v>5.2871290800230689E-4</v>
      </c>
      <c r="EE21" s="103">
        <f t="shared" si="56"/>
        <v>1.3391210541247974E-4</v>
      </c>
      <c r="EF21" s="103">
        <f t="shared" si="57"/>
        <v>2.1120974457739349E-4</v>
      </c>
      <c r="EG21" s="103">
        <f t="shared" si="58"/>
        <v>3.1668730986546078E-4</v>
      </c>
      <c r="EH21" s="103">
        <f t="shared" si="59"/>
        <v>1.1903245074263319E-4</v>
      </c>
      <c r="EI21" s="103">
        <f t="shared" si="60"/>
        <v>4.0345955781684721E-5</v>
      </c>
      <c r="EJ21" s="103"/>
      <c r="EK21" s="102"/>
      <c r="EL21" s="103"/>
      <c r="EM21" s="102"/>
      <c r="EN21" s="103"/>
      <c r="EO21" s="104">
        <f t="shared" si="61"/>
        <v>2.2234825988256949E-4</v>
      </c>
      <c r="EP21" s="102">
        <f t="shared" si="62"/>
        <v>4.0889472699693545E-4</v>
      </c>
      <c r="EQ21" s="102">
        <f t="shared" si="63"/>
        <v>1.4540542449626016E-3</v>
      </c>
      <c r="ER21" s="102">
        <f t="shared" si="64"/>
        <v>3.7167510939718892E-4</v>
      </c>
      <c r="ES21" s="102">
        <f t="shared" si="65"/>
        <v>6.5331452089973567E-4</v>
      </c>
      <c r="ET21" s="102">
        <f t="shared" si="66"/>
        <v>1.0802154845464635E-3</v>
      </c>
      <c r="EU21" s="102">
        <f t="shared" si="67"/>
        <v>3.2759484979946757E-4</v>
      </c>
      <c r="EV21" s="102">
        <f t="shared" si="68"/>
        <v>1.1135632314783722E-4</v>
      </c>
      <c r="EW21" s="103"/>
      <c r="EX21" s="102"/>
      <c r="EY21" s="103"/>
      <c r="EZ21" s="102"/>
      <c r="FA21" s="103"/>
      <c r="FB21" s="105">
        <f t="shared" si="69"/>
        <v>2.4707324989034902E-4</v>
      </c>
      <c r="FC21" s="102">
        <f t="shared" si="70"/>
        <v>9.7786970126930595E-3</v>
      </c>
      <c r="FD21" s="102">
        <f t="shared" si="71"/>
        <v>7.8537432512125992E-3</v>
      </c>
      <c r="FE21" s="102">
        <f t="shared" si="72"/>
        <v>0</v>
      </c>
      <c r="FF21" s="102">
        <f t="shared" si="73"/>
        <v>1.0360120625671907E-2</v>
      </c>
      <c r="FG21" s="102">
        <f t="shared" si="74"/>
        <v>0</v>
      </c>
      <c r="FH21" s="102">
        <f t="shared" si="75"/>
        <v>0</v>
      </c>
      <c r="FI21" s="102">
        <f t="shared" si="76"/>
        <v>0</v>
      </c>
      <c r="FJ21" s="103"/>
      <c r="FK21" s="102"/>
      <c r="FL21" s="103"/>
      <c r="FM21" s="102"/>
      <c r="FN21" s="103"/>
      <c r="FO21" s="106">
        <f t="shared" si="77"/>
        <v>4.2841516721479397E-3</v>
      </c>
    </row>
    <row r="22" spans="1:171">
      <c r="A22" s="107" t="s">
        <v>69</v>
      </c>
      <c r="B22" s="108">
        <f>[1]Лист4!B10</f>
        <v>552437.98</v>
      </c>
      <c r="C22" s="109">
        <f>VLOOKUP(A22,[1]Лист5!A15:B46,2,0)</f>
        <v>300754.06</v>
      </c>
      <c r="D22" s="108">
        <f>VLOOKUP(A22,[1]Лист6!A15:B46,2,0)</f>
        <v>335738.65</v>
      </c>
      <c r="E22" s="109">
        <f>VLOOKUP(A22,[1]Лист7!A15:B46,2,0)</f>
        <v>284888.15999999997</v>
      </c>
      <c r="F22" s="108">
        <f>VLOOKUP(A22,[1]Лист8!A15:B48,2,0)</f>
        <v>227000.32000000001</v>
      </c>
      <c r="G22" s="109">
        <f>VLOOKUP(A22,[1]Лист9!A15:B46,2,0)</f>
        <v>212886.79</v>
      </c>
      <c r="H22" s="89">
        <f>VLOOKUP(A22,[1]Лист11!B10:C42,2,0)</f>
        <v>209449.43</v>
      </c>
      <c r="I22" s="109"/>
      <c r="J22" s="108"/>
      <c r="K22" s="109"/>
      <c r="L22" s="108"/>
      <c r="M22" s="109"/>
      <c r="N22" s="110">
        <f t="shared" si="33"/>
        <v>2123155.39</v>
      </c>
      <c r="O22" s="108">
        <f>VLOOKUP(A22,[1]Лист4!A10:C42,3,0)</f>
        <v>630762</v>
      </c>
      <c r="P22" s="109">
        <f>VLOOKUP(A22,[1]Лист5!A15:C46,3,0)</f>
        <v>346094.5</v>
      </c>
      <c r="Q22" s="108">
        <f>VLOOKUP(A22,[1]Лист6!A15:C46,3,0)</f>
        <v>387198.5</v>
      </c>
      <c r="R22" s="109">
        <f>VLOOKUP(A22,[1]Лист7!A15:C46,3,0)</f>
        <v>324813</v>
      </c>
      <c r="S22" s="108">
        <f>VLOOKUP(A22,[1]Лист8!A15:C48,3,0)</f>
        <v>258404</v>
      </c>
      <c r="T22" s="109">
        <f>VLOOKUP(A22,[1]Лист9!A15:D46,3,0)</f>
        <v>244430</v>
      </c>
      <c r="U22" s="89">
        <f>VLOOKUP(A22,[1]Лист11!B10:D42,3,0)</f>
        <v>235909</v>
      </c>
      <c r="V22" s="109"/>
      <c r="W22" s="108"/>
      <c r="X22" s="109"/>
      <c r="Y22" s="108"/>
      <c r="Z22" s="109"/>
      <c r="AA22" s="111">
        <f t="shared" si="34"/>
        <v>2427611</v>
      </c>
      <c r="AB22" s="108">
        <f>VLOOKUP(A22,[1]Лист4!A10:D42,4,0)</f>
        <v>78324.02</v>
      </c>
      <c r="AC22" s="109">
        <f>VLOOKUP(A22,[1]Лист5!A15:D46,4,0)</f>
        <v>45340.44</v>
      </c>
      <c r="AD22" s="108">
        <f>VLOOKUP(A22,[1]Лист6!A15:D46,4,0)</f>
        <v>51459.85</v>
      </c>
      <c r="AE22" s="109">
        <f>VLOOKUP(A22,[1]Лист7!A15:D46,4,0)</f>
        <v>39924.839999999997</v>
      </c>
      <c r="AF22" s="108">
        <f>VLOOKUP(A22,[1]Лист8!A15:D48,4,0)</f>
        <v>31403.68</v>
      </c>
      <c r="AG22" s="109">
        <f>VLOOKUP(A22,[1]Лист9!A15:D46,4,0)</f>
        <v>31543.21</v>
      </c>
      <c r="AH22" s="89">
        <f>VLOOKUP(A22,[1]Лист11!B10:E42,4,0)</f>
        <v>26459.57</v>
      </c>
      <c r="AI22" s="109"/>
      <c r="AJ22" s="108"/>
      <c r="AK22" s="109"/>
      <c r="AL22" s="108"/>
      <c r="AM22" s="109"/>
      <c r="AN22" s="112">
        <f t="shared" si="35"/>
        <v>304455.61</v>
      </c>
      <c r="AO22" s="109">
        <f>VLOOKUP(A22,[1]Лист4!A10:E42,5,0)</f>
        <v>1826947.02</v>
      </c>
      <c r="AP22" s="108">
        <f>VLOOKUP(A22,[1]Лист5!A15:E46,5,0)</f>
        <v>1503749.66</v>
      </c>
      <c r="AQ22" s="109">
        <f>VLOOKUP(A22,[1]Лист6!A15:E46,5,0)</f>
        <v>1228398.52</v>
      </c>
      <c r="AR22" s="108">
        <f>VLOOKUP(A22,[1]Лист7!A15:E46,5,0)</f>
        <v>1067822.78</v>
      </c>
      <c r="AS22" s="109">
        <f>VLOOKUP(A22,[1]Лист8!A15:E48,5,0)</f>
        <v>877593</v>
      </c>
      <c r="AT22" s="108">
        <f>VLOOKUP(A22,[1]Лист9!A15:E46,5,0)</f>
        <v>788645.36</v>
      </c>
      <c r="AU22" s="90">
        <f>VLOOKUP(A22,[1]Лист11!B10:F42,5,0)</f>
        <v>683531.3</v>
      </c>
      <c r="AV22" s="108"/>
      <c r="AW22" s="109"/>
      <c r="AX22" s="108"/>
      <c r="AY22" s="109"/>
      <c r="AZ22" s="108"/>
      <c r="BA22" s="94">
        <f t="shared" si="46"/>
        <v>788645.36</v>
      </c>
      <c r="BB22" s="109"/>
      <c r="BC22" s="108"/>
      <c r="BD22" s="109"/>
      <c r="BE22" s="108"/>
      <c r="BF22" s="109"/>
      <c r="BG22" s="108"/>
      <c r="BH22" s="109"/>
      <c r="BI22" s="108"/>
      <c r="BJ22" s="109"/>
      <c r="BK22" s="108"/>
      <c r="BL22" s="109"/>
      <c r="BM22" s="108"/>
      <c r="BN22" s="95">
        <f t="shared" si="47"/>
        <v>0</v>
      </c>
      <c r="BO22" s="109"/>
      <c r="BP22" s="108"/>
      <c r="BQ22" s="109"/>
      <c r="BR22" s="108"/>
      <c r="BS22" s="109"/>
      <c r="BT22" s="108"/>
      <c r="BU22" s="109"/>
      <c r="BV22" s="108"/>
      <c r="BW22" s="109"/>
      <c r="BX22" s="108"/>
      <c r="BY22" s="109"/>
      <c r="BZ22" s="108"/>
      <c r="CA22" s="96">
        <f t="shared" si="48"/>
        <v>0</v>
      </c>
      <c r="CB22" s="109"/>
      <c r="CC22" s="108"/>
      <c r="CD22" s="109"/>
      <c r="CE22" s="108"/>
      <c r="CF22" s="109"/>
      <c r="CG22" s="108"/>
      <c r="CH22" s="109"/>
      <c r="CI22" s="108"/>
      <c r="CJ22" s="109"/>
      <c r="CK22" s="108"/>
      <c r="CL22" s="109"/>
      <c r="CM22" s="108"/>
      <c r="CN22" s="97">
        <f t="shared" si="49"/>
        <v>0</v>
      </c>
      <c r="CO22" s="109"/>
      <c r="CP22" s="108"/>
      <c r="CQ22" s="109"/>
      <c r="CR22" s="108"/>
      <c r="CS22" s="109"/>
      <c r="CT22" s="108"/>
      <c r="CU22" s="109"/>
      <c r="CV22" s="108"/>
      <c r="CW22" s="109"/>
      <c r="CX22" s="108"/>
      <c r="CY22" s="109"/>
      <c r="CZ22" s="108"/>
      <c r="DA22" s="97">
        <f t="shared" si="50"/>
        <v>0</v>
      </c>
      <c r="DB22" s="98">
        <f t="shared" si="51"/>
        <v>0</v>
      </c>
      <c r="DC22" s="109"/>
      <c r="DD22" s="99">
        <f t="shared" si="52"/>
        <v>0.54178585844688809</v>
      </c>
      <c r="DE22" s="99">
        <f t="shared" si="45"/>
        <v>0.73730697139567314</v>
      </c>
      <c r="DF22" s="99">
        <f t="shared" si="45"/>
        <v>0.74440950443234732</v>
      </c>
      <c r="DG22" s="99">
        <f t="shared" si="45"/>
        <v>0.70010839533747382</v>
      </c>
      <c r="DH22" s="99">
        <f t="shared" si="45"/>
        <v>0.76658944522199102</v>
      </c>
      <c r="DI22" s="99">
        <f t="shared" si="45"/>
        <v>0.85363164227858357</v>
      </c>
      <c r="DJ22" s="108"/>
      <c r="DK22" s="109"/>
      <c r="DL22" s="108"/>
      <c r="DM22" s="109"/>
      <c r="DN22" s="108"/>
      <c r="DO22" s="113"/>
      <c r="DP22" s="90">
        <f>VLOOKUP(A22,[1]Лист3!A6:B37,2,0)</f>
        <v>88397</v>
      </c>
      <c r="DQ22" s="89">
        <f>VLOOKUP(A22,[1]Лист3!A6:C37,3,0)</f>
        <v>5426</v>
      </c>
      <c r="DR22" s="90">
        <f>VLOOKUP(A22,[1]Лист3!A6:D37,4,0)</f>
        <v>136947</v>
      </c>
      <c r="DS22" s="89">
        <f>VLOOKUP(A22,[1]Лист3!A6:E37,5,0)</f>
        <v>164185</v>
      </c>
      <c r="DT22" s="90">
        <f>VLOOKUP(A22,[1]Лист3!A6:F37,6,0)</f>
        <v>45879</v>
      </c>
      <c r="DU22" s="89">
        <f>VLOOKUP(A22,[1]Лист3!A6:G37,7,0)</f>
        <v>195647</v>
      </c>
      <c r="DV22" s="90">
        <f>[1]Лист13!F9</f>
        <v>157742</v>
      </c>
      <c r="DW22" s="108"/>
      <c r="DX22" s="109"/>
      <c r="DY22" s="108"/>
      <c r="DZ22" s="109"/>
      <c r="EA22" s="108"/>
      <c r="EB22" s="101">
        <f t="shared" si="53"/>
        <v>794223</v>
      </c>
      <c r="EC22" s="102">
        <f t="shared" si="54"/>
        <v>3.9340279949871076E-2</v>
      </c>
      <c r="ED22" s="103">
        <f t="shared" si="55"/>
        <v>2.4474765839018052E-2</v>
      </c>
      <c r="EE22" s="103">
        <f t="shared" si="56"/>
        <v>2.6587504133556268E-2</v>
      </c>
      <c r="EF22" s="103">
        <f t="shared" si="57"/>
        <v>2.5040014775998171E-2</v>
      </c>
      <c r="EG22" s="103">
        <f t="shared" si="58"/>
        <v>1.9700773000657375E-2</v>
      </c>
      <c r="EH22" s="103">
        <f t="shared" si="59"/>
        <v>2.3727000322502152E-2</v>
      </c>
      <c r="EI22" s="103">
        <f t="shared" si="60"/>
        <v>2.373718382381761E-2</v>
      </c>
      <c r="EJ22" s="114"/>
      <c r="EK22" s="115"/>
      <c r="EL22" s="114"/>
      <c r="EM22" s="115"/>
      <c r="EN22" s="114"/>
      <c r="EO22" s="104">
        <f t="shared" si="61"/>
        <v>2.665461613837718E-2</v>
      </c>
      <c r="EP22" s="102">
        <f t="shared" si="62"/>
        <v>8.7027931454354654E-2</v>
      </c>
      <c r="EQ22" s="102">
        <f t="shared" si="63"/>
        <v>5.6444742508965876E-2</v>
      </c>
      <c r="ER22" s="102">
        <f t="shared" si="64"/>
        <v>6.2915609797082009E-2</v>
      </c>
      <c r="ES22" s="102">
        <f t="shared" si="65"/>
        <v>6.0378420640274537E-2</v>
      </c>
      <c r="ET22" s="102">
        <f t="shared" si="66"/>
        <v>5.1711496048387331E-2</v>
      </c>
      <c r="EU22" s="102">
        <f t="shared" si="67"/>
        <v>5.3819755948661785E-2</v>
      </c>
      <c r="EV22" s="102">
        <f t="shared" si="68"/>
        <v>4.6038131676137801E-2</v>
      </c>
      <c r="EW22" s="114"/>
      <c r="EX22" s="115"/>
      <c r="EY22" s="114"/>
      <c r="EZ22" s="115"/>
      <c r="FA22" s="114"/>
      <c r="FB22" s="105">
        <f t="shared" si="69"/>
        <v>2.8705323725272083E-2</v>
      </c>
      <c r="FC22" s="102">
        <f t="shared" si="70"/>
        <v>1.0795108022966611E-2</v>
      </c>
      <c r="FD22" s="102">
        <f t="shared" si="71"/>
        <v>4.7118985936620483E-4</v>
      </c>
      <c r="FE22" s="102">
        <f t="shared" si="72"/>
        <v>1.0743075880416649E-2</v>
      </c>
      <c r="FF22" s="102">
        <f t="shared" si="73"/>
        <v>1.2812416427583174E-2</v>
      </c>
      <c r="FG22" s="102">
        <f t="shared" si="74"/>
        <v>5.3106130631378973E-3</v>
      </c>
      <c r="FH22" s="102">
        <f t="shared" si="75"/>
        <v>1.9322366855041576E-2</v>
      </c>
      <c r="FI22" s="102">
        <f t="shared" si="76"/>
        <v>2.3337795262790038E-2</v>
      </c>
      <c r="FJ22" s="114"/>
      <c r="FK22" s="115"/>
      <c r="FL22" s="114"/>
      <c r="FM22" s="115"/>
      <c r="FN22" s="114"/>
      <c r="FO22" s="106">
        <f t="shared" si="77"/>
        <v>1.1219464225447459E-2</v>
      </c>
    </row>
    <row r="23" spans="1:171">
      <c r="A23" s="88" t="s">
        <v>70</v>
      </c>
      <c r="B23" s="89">
        <f>VLOOKUP(A23,[1]Лист4!A10:B44,2,0)</f>
        <v>20022.189999999999</v>
      </c>
      <c r="C23" s="90">
        <f>VLOOKUP(A23,[1]Лист5!A16:B47,2,0)</f>
        <v>13711.46</v>
      </c>
      <c r="D23" s="89">
        <f>VLOOKUP(A23,[1]Лист6!A16:B47,2,0)</f>
        <v>8144</v>
      </c>
      <c r="E23" s="90">
        <f>VLOOKUP(A23,[1]Лист7!A16:B47,2,0)</f>
        <v>16516</v>
      </c>
      <c r="F23" s="89">
        <f>VLOOKUP(A23,[1]Лист8!A16:B49,2,0)</f>
        <v>12903</v>
      </c>
      <c r="G23" s="90">
        <f>VLOOKUP(A23,[1]Лист9!A16:B47,2,0)</f>
        <v>13771.73</v>
      </c>
      <c r="H23" s="89">
        <f>VLOOKUP(A23,[1]Лист11!B11:C43,2,0)</f>
        <v>4446.7299999999996</v>
      </c>
      <c r="I23" s="90"/>
      <c r="J23" s="89"/>
      <c r="K23" s="90"/>
      <c r="L23" s="89"/>
      <c r="M23" s="90"/>
      <c r="N23" s="91">
        <f t="shared" si="33"/>
        <v>89515.109999999986</v>
      </c>
      <c r="O23" s="89">
        <f>VLOOKUP(A23,[1]Лист4!A11:C43,3,0)</f>
        <v>22485</v>
      </c>
      <c r="P23" s="90">
        <f>VLOOKUP(A23,[1]Лист5!A16:C47,3,0)</f>
        <v>15860</v>
      </c>
      <c r="Q23" s="89">
        <f>VLOOKUP(A23,[1]Лист6!A16:C47,3,0)</f>
        <v>9310</v>
      </c>
      <c r="R23" s="90">
        <f>VLOOKUP(A23,[1]Лист7!A16:C47,3,0)</f>
        <v>18650</v>
      </c>
      <c r="S23" s="89">
        <f>VLOOKUP(A23,[1]Лист8!A16:C49,3,0)</f>
        <v>14165</v>
      </c>
      <c r="T23" s="90">
        <f>VLOOKUP(A23,[1]Лист9!A16:D47,3,0)</f>
        <v>15860</v>
      </c>
      <c r="U23" s="89">
        <f>VLOOKUP(A23,[1]Лист11!B11:D43,3,0)</f>
        <v>5130</v>
      </c>
      <c r="V23" s="90"/>
      <c r="W23" s="89"/>
      <c r="X23" s="90"/>
      <c r="Y23" s="89"/>
      <c r="Z23" s="90"/>
      <c r="AA23" s="92">
        <f t="shared" si="34"/>
        <v>101460</v>
      </c>
      <c r="AB23" s="89">
        <f>VLOOKUP(A23,[1]Лист4!A11:D43,4,0)</f>
        <v>2462.81</v>
      </c>
      <c r="AC23" s="90">
        <f>VLOOKUP(A23,[1]Лист5!A16:D47,4,0)</f>
        <v>2148.54</v>
      </c>
      <c r="AD23" s="89">
        <f>VLOOKUP(A23,[1]Лист6!A16:D47,4,0)</f>
        <v>1166</v>
      </c>
      <c r="AE23" s="90">
        <f>VLOOKUP(A23,[1]Лист7!A16:D47,4,0)</f>
        <v>2134</v>
      </c>
      <c r="AF23" s="89">
        <f>VLOOKUP(A23,[1]Лист8!A16:D49,4,0)</f>
        <v>1262</v>
      </c>
      <c r="AG23" s="90">
        <f>VLOOKUP(A23,[1]Лист9!A16:D47,4,0)</f>
        <v>2088.27</v>
      </c>
      <c r="AH23" s="89">
        <f>VLOOKUP(A23,[1]Лист11!B11:E43,4,0)</f>
        <v>683.27</v>
      </c>
      <c r="AI23" s="90"/>
      <c r="AJ23" s="89"/>
      <c r="AK23" s="90"/>
      <c r="AL23" s="89"/>
      <c r="AM23" s="90"/>
      <c r="AN23" s="93">
        <f t="shared" si="35"/>
        <v>11944.890000000001</v>
      </c>
      <c r="AO23" s="90">
        <f>VLOOKUP(A23,[1]Лист4!A11:E43,5,0)</f>
        <v>92493.52</v>
      </c>
      <c r="AP23" s="89">
        <f>VLOOKUP(A23,[1]Лист5!A16:E47,5,0)</f>
        <v>82212.070000000007</v>
      </c>
      <c r="AQ23" s="90">
        <f>VLOOKUP(A23,[1]Лист6!A16:E47,5,0)</f>
        <v>85250.07</v>
      </c>
      <c r="AR23" s="89">
        <f>VLOOKUP(A23,[1]Лист7!A16:E47,5,0)</f>
        <v>100114.07</v>
      </c>
      <c r="AS23" s="90">
        <f>VLOOKUP(A23,[1]Лист8!A16:E49,5,0)</f>
        <v>87010.07</v>
      </c>
      <c r="AT23" s="89">
        <f>VLOOKUP(A23,[1]Лист9!A16:E47,5,0)</f>
        <v>74153.34</v>
      </c>
      <c r="AU23" s="90">
        <f>VLOOKUP(A23,[1]Лист11!B11:F43,5,0)</f>
        <v>63538.61</v>
      </c>
      <c r="AV23" s="89"/>
      <c r="AW23" s="90"/>
      <c r="AX23" s="89"/>
      <c r="AY23" s="90"/>
      <c r="AZ23" s="89"/>
      <c r="BA23" s="94">
        <f t="shared" si="46"/>
        <v>74153.34</v>
      </c>
      <c r="BB23" s="90"/>
      <c r="BC23" s="89"/>
      <c r="BD23" s="90"/>
      <c r="BE23" s="89"/>
      <c r="BF23" s="90"/>
      <c r="BG23" s="89"/>
      <c r="BH23" s="90"/>
      <c r="BI23" s="89"/>
      <c r="BJ23" s="90"/>
      <c r="BK23" s="89"/>
      <c r="BL23" s="90"/>
      <c r="BM23" s="89"/>
      <c r="BN23" s="95">
        <f t="shared" si="47"/>
        <v>0</v>
      </c>
      <c r="BO23" s="90"/>
      <c r="BP23" s="89"/>
      <c r="BQ23" s="90"/>
      <c r="BR23" s="89"/>
      <c r="BS23" s="90"/>
      <c r="BT23" s="89"/>
      <c r="BU23" s="90"/>
      <c r="BV23" s="89"/>
      <c r="BW23" s="90"/>
      <c r="BX23" s="89"/>
      <c r="BY23" s="90"/>
      <c r="BZ23" s="89"/>
      <c r="CA23" s="96">
        <f t="shared" si="48"/>
        <v>0</v>
      </c>
      <c r="CB23" s="90"/>
      <c r="CC23" s="89"/>
      <c r="CD23" s="90"/>
      <c r="CE23" s="89"/>
      <c r="CF23" s="90"/>
      <c r="CG23" s="89"/>
      <c r="CH23" s="90"/>
      <c r="CI23" s="89"/>
      <c r="CJ23" s="90"/>
      <c r="CK23" s="89"/>
      <c r="CL23" s="90"/>
      <c r="CM23" s="89"/>
      <c r="CN23" s="97">
        <f t="shared" si="49"/>
        <v>0</v>
      </c>
      <c r="CO23" s="90"/>
      <c r="CP23" s="89"/>
      <c r="CQ23" s="90"/>
      <c r="CR23" s="89"/>
      <c r="CS23" s="90"/>
      <c r="CT23" s="89"/>
      <c r="CU23" s="90"/>
      <c r="CV23" s="89"/>
      <c r="CW23" s="90"/>
      <c r="CX23" s="89"/>
      <c r="CY23" s="90"/>
      <c r="CZ23" s="89"/>
      <c r="DA23" s="97">
        <f t="shared" si="50"/>
        <v>0</v>
      </c>
      <c r="DB23" s="98">
        <f t="shared" si="51"/>
        <v>0</v>
      </c>
      <c r="DC23" s="90"/>
      <c r="DD23" s="99">
        <f t="shared" si="52"/>
        <v>0.47089941426602311</v>
      </c>
      <c r="DE23" s="99">
        <f t="shared" si="45"/>
        <v>0.29179132668434787</v>
      </c>
      <c r="DF23" s="99">
        <f t="shared" si="45"/>
        <v>0.53460178435807482</v>
      </c>
      <c r="DG23" s="99">
        <f t="shared" si="45"/>
        <v>0.41372534831689806</v>
      </c>
      <c r="DH23" s="99">
        <f t="shared" si="45"/>
        <v>0.51271178737158762</v>
      </c>
      <c r="DI23" s="99">
        <f t="shared" si="45"/>
        <v>0.19376862627045371</v>
      </c>
      <c r="DJ23" s="89"/>
      <c r="DK23" s="90"/>
      <c r="DL23" s="89"/>
      <c r="DM23" s="90"/>
      <c r="DN23" s="89"/>
      <c r="DO23" s="113"/>
      <c r="DP23" s="90">
        <f>VLOOKUP(A23,[1]Лист3!A7:B38,2,0)</f>
        <v>0</v>
      </c>
      <c r="DQ23" s="89">
        <f>VLOOKUP(A23,[1]Лист3!A7:C38,3,0)</f>
        <v>0</v>
      </c>
      <c r="DR23" s="90">
        <f>VLOOKUP(A23,[1]Лист3!A7:D38,4,0)</f>
        <v>0</v>
      </c>
      <c r="DS23" s="89">
        <f>VLOOKUP(A23,[1]Лист3!A7:E38,5,0)</f>
        <v>357503</v>
      </c>
      <c r="DT23" s="90">
        <f>VLOOKUP(A23,[1]Лист3!A7:F38,6,0)</f>
        <v>0</v>
      </c>
      <c r="DU23" s="89">
        <f>VLOOKUP(A23,[1]Лист3!A7:G38,7,0)</f>
        <v>0</v>
      </c>
      <c r="DV23" s="90">
        <v>0</v>
      </c>
      <c r="DW23" s="89"/>
      <c r="DX23" s="90"/>
      <c r="DY23" s="89"/>
      <c r="DZ23" s="90"/>
      <c r="EA23" s="89"/>
      <c r="EB23" s="101">
        <f t="shared" si="53"/>
        <v>357503</v>
      </c>
      <c r="EC23" s="102">
        <f t="shared" si="54"/>
        <v>1.4258226051176081E-3</v>
      </c>
      <c r="ED23" s="103">
        <f t="shared" si="55"/>
        <v>1.1158112805229046E-3</v>
      </c>
      <c r="EE23" s="103">
        <f t="shared" si="56"/>
        <v>6.449321031810971E-4</v>
      </c>
      <c r="EF23" s="103">
        <f t="shared" si="57"/>
        <v>1.4516604833292679E-3</v>
      </c>
      <c r="EG23" s="103">
        <f t="shared" si="58"/>
        <v>1.1198181307739217E-3</v>
      </c>
      <c r="EH23" s="103">
        <f t="shared" si="59"/>
        <v>1.5349089633575315E-3</v>
      </c>
      <c r="EI23" s="103">
        <f t="shared" si="60"/>
        <v>5.0395385380081707E-4</v>
      </c>
      <c r="EJ23" s="103"/>
      <c r="EK23" s="102"/>
      <c r="EL23" s="103"/>
      <c r="EM23" s="102"/>
      <c r="EN23" s="103"/>
      <c r="EO23" s="104">
        <f t="shared" si="61"/>
        <v>1.1237947570265255E-3</v>
      </c>
      <c r="EP23" s="102">
        <f t="shared" si="62"/>
        <v>2.7364946266177242E-3</v>
      </c>
      <c r="EQ23" s="102">
        <f t="shared" si="63"/>
        <v>2.674737763246531E-3</v>
      </c>
      <c r="ER23" s="102">
        <f t="shared" si="64"/>
        <v>1.4255696630168498E-3</v>
      </c>
      <c r="ES23" s="102">
        <f t="shared" si="65"/>
        <v>3.2272527490741572E-3</v>
      </c>
      <c r="ET23" s="102">
        <f t="shared" si="66"/>
        <v>2.0780974717951785E-3</v>
      </c>
      <c r="EU23" s="102">
        <f t="shared" si="67"/>
        <v>3.56305467182674E-3</v>
      </c>
      <c r="EV23" s="102">
        <f t="shared" si="68"/>
        <v>1.1888505455816053E-3</v>
      </c>
      <c r="EW23" s="103"/>
      <c r="EX23" s="102"/>
      <c r="EY23" s="103"/>
      <c r="EZ23" s="102"/>
      <c r="FA23" s="103"/>
      <c r="FB23" s="105">
        <f t="shared" si="69"/>
        <v>1.1997153354331091E-3</v>
      </c>
      <c r="FC23" s="102">
        <f t="shared" si="70"/>
        <v>0</v>
      </c>
      <c r="FD23" s="102">
        <f t="shared" si="71"/>
        <v>0</v>
      </c>
      <c r="FE23" s="102">
        <f t="shared" si="72"/>
        <v>0</v>
      </c>
      <c r="FF23" s="102">
        <f t="shared" si="73"/>
        <v>2.7898269087372581E-2</v>
      </c>
      <c r="FG23" s="102">
        <f t="shared" si="74"/>
        <v>0</v>
      </c>
      <c r="FH23" s="102">
        <f t="shared" si="75"/>
        <v>0</v>
      </c>
      <c r="FI23" s="102">
        <f t="shared" si="76"/>
        <v>0</v>
      </c>
      <c r="FJ23" s="103"/>
      <c r="FK23" s="102"/>
      <c r="FL23" s="103"/>
      <c r="FM23" s="102"/>
      <c r="FN23" s="103"/>
      <c r="FO23" s="106">
        <f t="shared" si="77"/>
        <v>5.0502089702641993E-3</v>
      </c>
    </row>
    <row r="24" spans="1:171">
      <c r="A24" s="107" t="s">
        <v>71</v>
      </c>
      <c r="B24" s="108">
        <f>[1]Лист4!B13</f>
        <v>395828.28</v>
      </c>
      <c r="C24" s="109">
        <f>VLOOKUP(A24,[1]Лист5!A18:B49,2,0)</f>
        <v>485113.57</v>
      </c>
      <c r="D24" s="108">
        <f>VLOOKUP(A24,[1]Лист6!A18:B49,2,0)</f>
        <v>493173.37</v>
      </c>
      <c r="E24" s="109">
        <f>VLOOKUP(A24,[1]Лист7!A18:B49,2,0)</f>
        <v>426013.33</v>
      </c>
      <c r="F24" s="108">
        <f>VLOOKUP(A24,[1]Лист8!A18:B51,2,0)</f>
        <v>338680.32000000001</v>
      </c>
      <c r="G24" s="109">
        <f>VLOOKUP(A24,[1]Лист9!A18:B49,2,0)</f>
        <v>121738.96</v>
      </c>
      <c r="H24" s="89">
        <f>VLOOKUP(A24,[1]Лист11!B12:C44,2,0)</f>
        <v>61406.51</v>
      </c>
      <c r="I24" s="109"/>
      <c r="J24" s="108"/>
      <c r="K24" s="109"/>
      <c r="L24" s="108"/>
      <c r="M24" s="109"/>
      <c r="N24" s="110">
        <f t="shared" si="33"/>
        <v>2321954.34</v>
      </c>
      <c r="O24" s="108">
        <f>[1]Лист4!C13</f>
        <v>434624</v>
      </c>
      <c r="P24" s="109">
        <f>VLOOKUP(A24,[1]Лист5!A18:C49,3,0)</f>
        <v>516299</v>
      </c>
      <c r="Q24" s="108">
        <f>VLOOKUP(A24,[1]Лист6!A18:C49,3,0)</f>
        <v>542033</v>
      </c>
      <c r="R24" s="109">
        <f>VLOOKUP(A24,[1]Лист7!A18:C49,3,0)</f>
        <v>461926</v>
      </c>
      <c r="S24" s="108">
        <f>VLOOKUP(A24,[1]Лист8!A18:C51,3,0)</f>
        <v>347090</v>
      </c>
      <c r="T24" s="109">
        <f>VLOOKUP(A24,[1]Лист9!A18:D49,3,0)</f>
        <v>133595</v>
      </c>
      <c r="U24" s="89">
        <f>VLOOKUP(A24,[1]Лист11!B12:D44,3,0)</f>
        <v>66826</v>
      </c>
      <c r="V24" s="109"/>
      <c r="W24" s="108"/>
      <c r="X24" s="109"/>
      <c r="Y24" s="108"/>
      <c r="Z24" s="109"/>
      <c r="AA24" s="111">
        <f t="shared" si="34"/>
        <v>2502393</v>
      </c>
      <c r="AB24" s="108">
        <f>[1]Лист4!D13</f>
        <v>38795.72</v>
      </c>
      <c r="AC24" s="109">
        <f>VLOOKUP(A24,[1]Лист5!A18:D49,4,0)</f>
        <v>31185.43</v>
      </c>
      <c r="AD24" s="108">
        <f>VLOOKUP(A24,[1]Лист6!A18:D49,4,0)</f>
        <v>48859.63</v>
      </c>
      <c r="AE24" s="109">
        <f>VLOOKUP(A24,[1]Лист7!A18:D49,4,0)</f>
        <v>35912.67</v>
      </c>
      <c r="AF24" s="108">
        <f>VLOOKUP(A24,[1]Лист8!A18:D51,4,0)</f>
        <v>35409.68</v>
      </c>
      <c r="AG24" s="109">
        <f>VLOOKUP(A24,[1]Лист9!A18:D49,4,0)</f>
        <v>11856.04</v>
      </c>
      <c r="AH24" s="89">
        <f>VLOOKUP(A24,[1]Лист11!B12:E44,4,0)</f>
        <v>5419.49</v>
      </c>
      <c r="AI24" s="109"/>
      <c r="AJ24" s="108"/>
      <c r="AK24" s="109"/>
      <c r="AL24" s="108"/>
      <c r="AM24" s="109"/>
      <c r="AN24" s="112">
        <f t="shared" si="35"/>
        <v>207438.66</v>
      </c>
      <c r="AO24" s="109">
        <f>[1]Лист4!E13</f>
        <v>345513.63</v>
      </c>
      <c r="AP24" s="108">
        <f>VLOOKUP(A24,[1]Лист5!A18:E49,5,0)</f>
        <v>391871.32</v>
      </c>
      <c r="AQ24" s="109">
        <f>VLOOKUP(A24,[1]Лист6!A18:E49,5,0)</f>
        <v>343531.42</v>
      </c>
      <c r="AR24" s="108">
        <f>VLOOKUP(A24,[1]Лист7!A18:E49,5,0)</f>
        <v>256306.69</v>
      </c>
      <c r="AS24" s="109">
        <f>VLOOKUP(A24,[1]Лист8!A18:E51,5,0)</f>
        <v>195236.25</v>
      </c>
      <c r="AT24" s="108">
        <f>VLOOKUP(A24,[1]Лист9!A18:E49,5,0)</f>
        <v>112563.95</v>
      </c>
      <c r="AU24" s="90">
        <f>VLOOKUP(A24,[1]Лист11!B12:F44,5,0)</f>
        <v>125493.82</v>
      </c>
      <c r="AV24" s="108"/>
      <c r="AW24" s="109"/>
      <c r="AX24" s="108"/>
      <c r="AY24" s="109"/>
      <c r="AZ24" s="108"/>
      <c r="BA24" s="94">
        <f t="shared" si="46"/>
        <v>112563.95</v>
      </c>
      <c r="BB24" s="109"/>
      <c r="BC24" s="108"/>
      <c r="BD24" s="109"/>
      <c r="BE24" s="108"/>
      <c r="BF24" s="109"/>
      <c r="BG24" s="108"/>
      <c r="BH24" s="109"/>
      <c r="BI24" s="108"/>
      <c r="BJ24" s="109"/>
      <c r="BK24" s="108"/>
      <c r="BL24" s="109"/>
      <c r="BM24" s="108"/>
      <c r="BN24" s="95">
        <f t="shared" si="47"/>
        <v>0</v>
      </c>
      <c r="BO24" s="109"/>
      <c r="BP24" s="108"/>
      <c r="BQ24" s="109"/>
      <c r="BR24" s="108"/>
      <c r="BS24" s="109"/>
      <c r="BT24" s="108"/>
      <c r="BU24" s="109"/>
      <c r="BV24" s="108"/>
      <c r="BW24" s="109"/>
      <c r="BX24" s="108"/>
      <c r="BY24" s="109"/>
      <c r="BZ24" s="108"/>
      <c r="CA24" s="96">
        <f t="shared" si="48"/>
        <v>0</v>
      </c>
      <c r="CB24" s="109"/>
      <c r="CC24" s="108"/>
      <c r="CD24" s="109"/>
      <c r="CE24" s="108"/>
      <c r="CF24" s="109"/>
      <c r="CG24" s="108"/>
      <c r="CH24" s="109"/>
      <c r="CI24" s="108"/>
      <c r="CJ24" s="109"/>
      <c r="CK24" s="108"/>
      <c r="CL24" s="109"/>
      <c r="CM24" s="108"/>
      <c r="CN24" s="97">
        <f t="shared" si="49"/>
        <v>0</v>
      </c>
      <c r="CO24" s="109"/>
      <c r="CP24" s="108"/>
      <c r="CQ24" s="109"/>
      <c r="CR24" s="108"/>
      <c r="CS24" s="109"/>
      <c r="CT24" s="108"/>
      <c r="CU24" s="109"/>
      <c r="CV24" s="108"/>
      <c r="CW24" s="109"/>
      <c r="CX24" s="108"/>
      <c r="CY24" s="109"/>
      <c r="CZ24" s="108"/>
      <c r="DA24" s="97">
        <f t="shared" si="50"/>
        <v>0</v>
      </c>
      <c r="DB24" s="98">
        <f t="shared" si="51"/>
        <v>0</v>
      </c>
      <c r="DC24" s="109"/>
      <c r="DD24" s="99">
        <f t="shared" si="52"/>
        <v>3.9473024503686984</v>
      </c>
      <c r="DE24" s="99">
        <f t="shared" si="45"/>
        <v>4.0237002924411183</v>
      </c>
      <c r="DF24" s="99">
        <f t="shared" si="45"/>
        <v>4.261283065192373</v>
      </c>
      <c r="DG24" s="99">
        <f t="shared" si="45"/>
        <v>4.1415372810390965</v>
      </c>
      <c r="DH24" s="99">
        <f t="shared" si="45"/>
        <v>2.3730776003394407</v>
      </c>
      <c r="DI24" s="99">
        <f>(U24-AH24)/(AT24+AU24)/2*12</f>
        <v>1.5476876054077127</v>
      </c>
      <c r="DJ24" s="108"/>
      <c r="DK24" s="109"/>
      <c r="DL24" s="108"/>
      <c r="DM24" s="109"/>
      <c r="DN24" s="108"/>
      <c r="DO24" s="113"/>
      <c r="DP24" s="90">
        <f>VLOOKUP(A24,[1]Лист3!A8:B39,2,0)</f>
        <v>270950</v>
      </c>
      <c r="DQ24" s="89">
        <f>VLOOKUP(A24,[1]Лист3!A8:C39,3,0)</f>
        <v>535212</v>
      </c>
      <c r="DR24" s="90">
        <f>VLOOKUP(A24,[1]Лист3!A8:D39,4,0)</f>
        <v>442964</v>
      </c>
      <c r="DS24" s="89">
        <f>VLOOKUP(A24,[1]Лист3!A8:E39,5,0)</f>
        <v>338663</v>
      </c>
      <c r="DT24" s="90">
        <f>VLOOKUP(A24,[1]Лист3!A8:F39,6,0)</f>
        <v>282173</v>
      </c>
      <c r="DU24" s="89">
        <f>VLOOKUP(A24,[1]Лист3!A8:G39,7,0)</f>
        <v>40128</v>
      </c>
      <c r="DV24" s="90">
        <f>VLOOKUP(A24,[1]Лист13!E13:F24,2,0)</f>
        <v>73330</v>
      </c>
      <c r="DW24" s="108"/>
      <c r="DX24" s="109"/>
      <c r="DY24" s="108"/>
      <c r="DZ24" s="109"/>
      <c r="EA24" s="108"/>
      <c r="EB24" s="101">
        <f t="shared" si="53"/>
        <v>1983420</v>
      </c>
      <c r="EC24" s="102">
        <f t="shared" si="54"/>
        <v>2.8187771136365308E-2</v>
      </c>
      <c r="ED24" s="103">
        <f t="shared" si="55"/>
        <v>3.9477575235659638E-2</v>
      </c>
      <c r="EE24" s="103">
        <f t="shared" si="56"/>
        <v>3.9054928628070897E-2</v>
      </c>
      <c r="EF24" s="103">
        <f t="shared" si="57"/>
        <v>3.7444097634567144E-2</v>
      </c>
      <c r="EG24" s="103">
        <f t="shared" si="58"/>
        <v>2.9393192503473119E-2</v>
      </c>
      <c r="EH24" s="103">
        <f t="shared" si="59"/>
        <v>1.3568246029643627E-2</v>
      </c>
      <c r="EI24" s="103">
        <f t="shared" si="60"/>
        <v>6.9592818459763501E-3</v>
      </c>
      <c r="EJ24" s="114"/>
      <c r="EK24" s="115"/>
      <c r="EL24" s="114"/>
      <c r="EM24" s="115"/>
      <c r="EN24" s="114"/>
      <c r="EO24" s="104">
        <f t="shared" si="61"/>
        <v>2.915038716197731E-2</v>
      </c>
      <c r="EP24" s="102">
        <f t="shared" si="62"/>
        <v>4.3106971027308559E-2</v>
      </c>
      <c r="EQ24" s="102">
        <f t="shared" si="63"/>
        <v>3.882303670589389E-2</v>
      </c>
      <c r="ER24" s="102">
        <f t="shared" si="64"/>
        <v>5.9736540543934784E-2</v>
      </c>
      <c r="ES24" s="102">
        <f t="shared" si="65"/>
        <v>5.4310807396482197E-2</v>
      </c>
      <c r="ET24" s="102">
        <f t="shared" si="66"/>
        <v>5.8308055851882964E-2</v>
      </c>
      <c r="EU24" s="102">
        <f t="shared" si="67"/>
        <v>2.0229050224044164E-2</v>
      </c>
      <c r="EV24" s="102">
        <f t="shared" si="68"/>
        <v>9.4296012458823797E-3</v>
      </c>
      <c r="EW24" s="114"/>
      <c r="EX24" s="115"/>
      <c r="EY24" s="114"/>
      <c r="EZ24" s="115"/>
      <c r="FA24" s="114"/>
      <c r="FB24" s="105">
        <f t="shared" si="69"/>
        <v>2.9589584638088549E-2</v>
      </c>
      <c r="FC24" s="102">
        <f t="shared" si="70"/>
        <v>3.3088617473701634E-2</v>
      </c>
      <c r="FD24" s="102">
        <f t="shared" si="71"/>
        <v>4.6477417436620941E-2</v>
      </c>
      <c r="FE24" s="102">
        <f t="shared" si="72"/>
        <v>3.4749179348893225E-2</v>
      </c>
      <c r="FF24" s="102">
        <f t="shared" si="73"/>
        <v>2.6428062153147976E-2</v>
      </c>
      <c r="FG24" s="102">
        <f t="shared" si="74"/>
        <v>3.2662255495211533E-2</v>
      </c>
      <c r="FH24" s="102">
        <f t="shared" si="75"/>
        <v>3.963096480697933E-3</v>
      </c>
      <c r="FI24" s="102">
        <f t="shared" si="76"/>
        <v>1.0849111375666553E-2</v>
      </c>
      <c r="FJ24" s="114"/>
      <c r="FK24" s="115"/>
      <c r="FL24" s="114"/>
      <c r="FM24" s="115"/>
      <c r="FN24" s="114"/>
      <c r="FO24" s="106">
        <f t="shared" si="77"/>
        <v>2.801846551162205E-2</v>
      </c>
    </row>
    <row r="25" spans="1:171">
      <c r="A25" s="88" t="s">
        <v>72</v>
      </c>
      <c r="B25" s="89">
        <f>[1]Лист4!B14</f>
        <v>2544055.3199999998</v>
      </c>
      <c r="C25" s="90">
        <f>VLOOKUP(A25,[1]Лист5!A19:B50,2,0)</f>
        <v>2240801.36</v>
      </c>
      <c r="D25" s="89">
        <f>VLOOKUP(A25,[1]Лист6!A19:B50,2,0)</f>
        <v>2197445.34</v>
      </c>
      <c r="E25" s="90">
        <f>VLOOKUP(A25,[1]Лист7!A19:B50,2,0)</f>
        <v>1817755.13</v>
      </c>
      <c r="F25" s="89">
        <f>VLOOKUP(A25,[1]Лист8!A19:B52,2,0)</f>
        <v>2064420.84</v>
      </c>
      <c r="G25" s="90">
        <f>VLOOKUP(A25,[1]Лист9!A19:B50,2,0)</f>
        <v>1712706.16</v>
      </c>
      <c r="H25" s="89">
        <f>VLOOKUP(A25,[1]Лист11!B13:C45,2,0)</f>
        <v>2706703.24</v>
      </c>
      <c r="I25" s="90"/>
      <c r="J25" s="89"/>
      <c r="K25" s="90"/>
      <c r="L25" s="89"/>
      <c r="M25" s="90"/>
      <c r="N25" s="91">
        <f t="shared" si="33"/>
        <v>15283887.389999999</v>
      </c>
      <c r="O25" s="89">
        <f>VLOOKUP(A25,[1]Лист4!A14:C46,3,0)</f>
        <v>2651600.5</v>
      </c>
      <c r="P25" s="90">
        <f>VLOOKUP(A25,[1]Лист5!A19:C50,3,0)</f>
        <v>2362683.25</v>
      </c>
      <c r="Q25" s="89">
        <f>VLOOKUP(A25,[1]Лист6!A19:C50,3,0)</f>
        <v>2329140</v>
      </c>
      <c r="R25" s="90">
        <f>VLOOKUP(A25,[1]Лист7!A19:C50,3,0)</f>
        <v>1965327</v>
      </c>
      <c r="S25" s="89">
        <f>VLOOKUP(A25,[1]Лист8!A19:C52,3,0)</f>
        <v>2193897</v>
      </c>
      <c r="T25" s="90">
        <f>VLOOKUP(A25,[1]Лист9!A19:D50,3,0)</f>
        <v>1813153.5</v>
      </c>
      <c r="U25" s="89">
        <f>VLOOKUP(A25,[1]Лист11!B13:D45,3,0)</f>
        <v>2932118.75</v>
      </c>
      <c r="V25" s="90"/>
      <c r="W25" s="89"/>
      <c r="X25" s="90"/>
      <c r="Y25" s="89"/>
      <c r="Z25" s="90"/>
      <c r="AA25" s="92">
        <f t="shared" si="34"/>
        <v>16247920</v>
      </c>
      <c r="AB25" s="89">
        <f>VLOOKUP(A25,[1]Лист4!A14:D46,4,0)</f>
        <v>107545.18</v>
      </c>
      <c r="AC25" s="90">
        <f>VLOOKUP(A25,[1]Лист5!A19:D50,4,0)</f>
        <v>121881.89</v>
      </c>
      <c r="AD25" s="89">
        <f>VLOOKUP(A25,[1]Лист6!A19:D50,4,0)</f>
        <v>131694.66</v>
      </c>
      <c r="AE25" s="90">
        <f>VLOOKUP(A25,[1]Лист7!A19:D50,4,0)</f>
        <v>147571.87</v>
      </c>
      <c r="AF25" s="89">
        <f>VLOOKUP(A25,[1]Лист8!A19:D52,4,0)</f>
        <v>129476.16</v>
      </c>
      <c r="AG25" s="90">
        <f>VLOOKUP(A25,[1]Лист9!A19:D50,4,0)</f>
        <v>100447.34</v>
      </c>
      <c r="AH25" s="89">
        <f>VLOOKUP(A25,[1]Лист11!B13:E45,4,0)</f>
        <v>225415.51</v>
      </c>
      <c r="AI25" s="90"/>
      <c r="AJ25" s="89"/>
      <c r="AK25" s="90"/>
      <c r="AL25" s="89"/>
      <c r="AM25" s="90"/>
      <c r="AN25" s="93">
        <f t="shared" si="35"/>
        <v>964032.61</v>
      </c>
      <c r="AO25" s="90">
        <f>VLOOKUP(A25,[1]Лист4!A14:E46,5,0)</f>
        <v>3243565.48</v>
      </c>
      <c r="AP25" s="89">
        <f>VLOOKUP(A25,[1]Лист5!A19:E50,5,0)</f>
        <v>3104793.24</v>
      </c>
      <c r="AQ25" s="90">
        <f>VLOOKUP(A25,[1]Лист6!A19:E50,5,0)</f>
        <v>3326819.72</v>
      </c>
      <c r="AR25" s="89">
        <f>VLOOKUP(A25,[1]Лист7!A19:E50,5,0)</f>
        <v>4345069.2</v>
      </c>
      <c r="AS25" s="90">
        <f>VLOOKUP(A25,[1]Лист8!A19:E52,5,0)</f>
        <v>3278362.84</v>
      </c>
      <c r="AT25" s="89">
        <f>VLOOKUP(A25,[1]Лист9!A19:E50,5,0)</f>
        <v>4269438.82</v>
      </c>
      <c r="AU25" s="90">
        <f>VLOOKUP(A25,[1]Лист11!B13:F45,5,0)</f>
        <v>4488861.9000000004</v>
      </c>
      <c r="AV25" s="89"/>
      <c r="AW25" s="90"/>
      <c r="AX25" s="89"/>
      <c r="AY25" s="90"/>
      <c r="AZ25" s="89"/>
      <c r="BA25" s="94">
        <f t="shared" si="46"/>
        <v>4269438.82</v>
      </c>
      <c r="BB25" s="90"/>
      <c r="BC25" s="89"/>
      <c r="BD25" s="90"/>
      <c r="BE25" s="89">
        <f>[1]Лист1!J4</f>
        <v>31261.8</v>
      </c>
      <c r="BF25" s="90">
        <f>[1]Лист1!R4</f>
        <v>160082.43150000001</v>
      </c>
      <c r="BG25" s="89">
        <f>[1]Лист1!AA4</f>
        <v>61017.998999999996</v>
      </c>
      <c r="BH25" s="90">
        <f>'[1]Компенсация промо'!AJ4</f>
        <v>60940.831000000013</v>
      </c>
      <c r="BI25" s="89"/>
      <c r="BJ25" s="90"/>
      <c r="BK25" s="89"/>
      <c r="BL25" s="90"/>
      <c r="BM25" s="89"/>
      <c r="BN25" s="95">
        <f t="shared" si="47"/>
        <v>313303.06150000001</v>
      </c>
      <c r="BO25" s="90"/>
      <c r="BP25" s="89"/>
      <c r="BQ25" s="90"/>
      <c r="BR25" s="89"/>
      <c r="BS25" s="90"/>
      <c r="BT25" s="89"/>
      <c r="BU25" s="90"/>
      <c r="BV25" s="89"/>
      <c r="BW25" s="90"/>
      <c r="BX25" s="89"/>
      <c r="BY25" s="90"/>
      <c r="BZ25" s="89"/>
      <c r="CA25" s="96">
        <f t="shared" si="48"/>
        <v>0</v>
      </c>
      <c r="CB25" s="90"/>
      <c r="CC25" s="89"/>
      <c r="CD25" s="90"/>
      <c r="CE25" s="89"/>
      <c r="CF25" s="90"/>
      <c r="CG25" s="89"/>
      <c r="CH25" s="90"/>
      <c r="CI25" s="89"/>
      <c r="CJ25" s="90"/>
      <c r="CK25" s="89"/>
      <c r="CL25" s="90"/>
      <c r="CM25" s="89"/>
      <c r="CN25" s="97">
        <f t="shared" si="49"/>
        <v>0</v>
      </c>
      <c r="CO25" s="90"/>
      <c r="CP25" s="89"/>
      <c r="CQ25" s="90"/>
      <c r="CR25" s="89"/>
      <c r="CS25" s="90"/>
      <c r="CT25" s="89"/>
      <c r="CU25" s="90"/>
      <c r="CV25" s="89"/>
      <c r="CW25" s="90"/>
      <c r="CX25" s="89"/>
      <c r="CY25" s="90"/>
      <c r="CZ25" s="89"/>
      <c r="DA25" s="97">
        <f t="shared" si="50"/>
        <v>0</v>
      </c>
      <c r="DB25" s="98">
        <f t="shared" si="51"/>
        <v>313303.06150000001</v>
      </c>
      <c r="DC25" s="90"/>
      <c r="DD25" s="99">
        <f t="shared" si="52"/>
        <v>2.1178400202312444</v>
      </c>
      <c r="DE25" s="99">
        <f t="shared" si="45"/>
        <v>2.0499790833184708</v>
      </c>
      <c r="DF25" s="99">
        <f t="shared" si="45"/>
        <v>1.4216226138998895</v>
      </c>
      <c r="DG25" s="99">
        <f t="shared" si="45"/>
        <v>1.6247964138734554</v>
      </c>
      <c r="DH25" s="99">
        <f t="shared" si="45"/>
        <v>1.3614874135418127</v>
      </c>
      <c r="DI25" s="99">
        <f t="shared" si="45"/>
        <v>1.8542660225076173</v>
      </c>
      <c r="DJ25" s="89"/>
      <c r="DK25" s="90"/>
      <c r="DL25" s="89"/>
      <c r="DM25" s="90"/>
      <c r="DN25" s="89"/>
      <c r="DO25" s="113"/>
      <c r="DP25" s="90">
        <f>VLOOKUP(A25,[1]Лист3!A9:B40,2,0)</f>
        <v>2872124</v>
      </c>
      <c r="DQ25" s="89">
        <f>VLOOKUP(A25,[1]Лист3!A9:C40,3,0)</f>
        <v>2971184</v>
      </c>
      <c r="DR25" s="90">
        <f>VLOOKUP(A25,[1]Лист3!A9:D40,4,0)</f>
        <v>3392228</v>
      </c>
      <c r="DS25" s="89">
        <f>VLOOKUP(A25,[1]Лист3!A9:E40,5,0)</f>
        <v>4390297</v>
      </c>
      <c r="DT25" s="90">
        <f>VLOOKUP(A25,[1]Лист3!A9:F40,6,0)</f>
        <v>1230188</v>
      </c>
      <c r="DU25" s="89">
        <f>VLOOKUP(A25,[1]Лист3!A9:G40,7,0)</f>
        <v>3679526</v>
      </c>
      <c r="DV25" s="90">
        <f>[1]Лист13!F8</f>
        <v>745868</v>
      </c>
      <c r="DW25" s="89"/>
      <c r="DX25" s="90"/>
      <c r="DY25" s="89"/>
      <c r="DZ25" s="90"/>
      <c r="EA25" s="89"/>
      <c r="EB25" s="101">
        <f t="shared" si="53"/>
        <v>19281415</v>
      </c>
      <c r="EC25" s="102">
        <f t="shared" si="54"/>
        <v>0.18116757377318418</v>
      </c>
      <c r="ED25" s="103">
        <f t="shared" si="55"/>
        <v>0.18235194756058551</v>
      </c>
      <c r="EE25" s="103">
        <f t="shared" si="56"/>
        <v>0.17401805559328351</v>
      </c>
      <c r="EF25" s="103">
        <f t="shared" si="57"/>
        <v>0.15977011931400195</v>
      </c>
      <c r="EG25" s="103">
        <f t="shared" si="58"/>
        <v>0.17916576657982869</v>
      </c>
      <c r="EH25" s="103">
        <f t="shared" si="59"/>
        <v>0.19088727680412401</v>
      </c>
      <c r="EI25" s="103">
        <f t="shared" si="60"/>
        <v>0.306754295604446</v>
      </c>
      <c r="EJ25" s="103"/>
      <c r="EK25" s="102"/>
      <c r="EL25" s="103"/>
      <c r="EM25" s="102"/>
      <c r="EN25" s="103"/>
      <c r="EO25" s="104">
        <f t="shared" si="61"/>
        <v>0.19187768987677978</v>
      </c>
      <c r="EP25" s="102">
        <f t="shared" si="62"/>
        <v>0.11949635058678337</v>
      </c>
      <c r="EQ25" s="102">
        <f t="shared" si="63"/>
        <v>0.15173191741315487</v>
      </c>
      <c r="ER25" s="102">
        <f t="shared" si="64"/>
        <v>0.16101193145567633</v>
      </c>
      <c r="ES25" s="102">
        <f t="shared" si="65"/>
        <v>0.22317325358177795</v>
      </c>
      <c r="ET25" s="102">
        <f t="shared" si="66"/>
        <v>0.21320450138965771</v>
      </c>
      <c r="EU25" s="102">
        <f t="shared" si="67"/>
        <v>0.17138557947945859</v>
      </c>
      <c r="EV25" s="102">
        <f t="shared" si="68"/>
        <v>0.39221003709522712</v>
      </c>
      <c r="EW25" s="103"/>
      <c r="EX25" s="102"/>
      <c r="EY25" s="103"/>
      <c r="EZ25" s="102"/>
      <c r="FA25" s="103"/>
      <c r="FB25" s="105">
        <f>AA25/$AA$39</f>
        <v>0.19212378073024169</v>
      </c>
      <c r="FC25" s="102">
        <f t="shared" si="70"/>
        <v>0.35074593974178936</v>
      </c>
      <c r="FD25" s="102">
        <f t="shared" si="71"/>
        <v>0.25801543883360079</v>
      </c>
      <c r="FE25" s="102">
        <f t="shared" si="72"/>
        <v>0.26610997544797632</v>
      </c>
      <c r="FF25" s="102">
        <f t="shared" si="73"/>
        <v>0.34260324271260545</v>
      </c>
      <c r="FG25" s="102">
        <f t="shared" si="74"/>
        <v>0.14239744682568239</v>
      </c>
      <c r="FH25" s="102">
        <f t="shared" si="75"/>
        <v>0.36339504937292016</v>
      </c>
      <c r="FI25" s="102">
        <f t="shared" si="76"/>
        <v>0.11035053870920034</v>
      </c>
      <c r="FJ25" s="103"/>
      <c r="FK25" s="102"/>
      <c r="FL25" s="103"/>
      <c r="FM25" s="102"/>
      <c r="FN25" s="103"/>
      <c r="FO25" s="106">
        <f t="shared" si="77"/>
        <v>0.27237582619554712</v>
      </c>
    </row>
    <row r="26" spans="1:171">
      <c r="A26" s="107" t="s">
        <v>73</v>
      </c>
      <c r="B26" s="108">
        <f>VLOOKUP(A26,[1]Лист4!A10:B48,2,0)</f>
        <v>68004.55</v>
      </c>
      <c r="C26" s="109">
        <f>VLOOKUP(A26,[1]Лист5!A20:B51,2,0)</f>
        <v>74402.63</v>
      </c>
      <c r="D26" s="108">
        <f>VLOOKUP(A26,[1]Лист6!A20:B51,2,0)</f>
        <v>105912.2</v>
      </c>
      <c r="E26" s="109">
        <f>VLOOKUP(A26,[1]Лист7!A20:B51,2,0)</f>
        <v>101108.43</v>
      </c>
      <c r="F26" s="108">
        <f>VLOOKUP(A26,[1]Лист8!A20:B53,2,0)</f>
        <v>61317.82</v>
      </c>
      <c r="G26" s="109">
        <f>VLOOKUP(A26,[1]Лист9!A20:B51,2,0)</f>
        <v>56168.69</v>
      </c>
      <c r="H26" s="89">
        <f>VLOOKUP(A26,[1]Лист11!B14:C46,2,0)</f>
        <v>29671.62</v>
      </c>
      <c r="I26" s="109"/>
      <c r="J26" s="108"/>
      <c r="K26" s="109"/>
      <c r="L26" s="108"/>
      <c r="M26" s="109"/>
      <c r="N26" s="110">
        <f t="shared" si="33"/>
        <v>496585.94</v>
      </c>
      <c r="O26" s="108">
        <f>VLOOKUP(A26,[1]Лист4!A15:C47,3,0)</f>
        <v>75877.5</v>
      </c>
      <c r="P26" s="109">
        <f>VLOOKUP(A26,[1]Лист5!A20:C51,3,0)</f>
        <v>83425</v>
      </c>
      <c r="Q26" s="108">
        <f>VLOOKUP(A26,[1]Лист6!A20:C51,3,0)</f>
        <v>108045</v>
      </c>
      <c r="R26" s="109">
        <f>VLOOKUP(A26,[1]Лист7!A20:C51,3,0)</f>
        <v>99008</v>
      </c>
      <c r="S26" s="108">
        <f>VLOOKUP(A26,[1]Лист8!A20:C53,3,0)</f>
        <v>68388</v>
      </c>
      <c r="T26" s="109">
        <f>VLOOKUP(A26,[1]Лист9!A20:D51,3,0)</f>
        <v>62695</v>
      </c>
      <c r="U26" s="89">
        <f>VLOOKUP(A26,[1]Лист11!B14:D46,3,0)</f>
        <v>32736.25</v>
      </c>
      <c r="V26" s="109"/>
      <c r="W26" s="108"/>
      <c r="X26" s="109"/>
      <c r="Y26" s="108"/>
      <c r="Z26" s="109"/>
      <c r="AA26" s="111">
        <f t="shared" si="34"/>
        <v>530174.75</v>
      </c>
      <c r="AB26" s="108">
        <f>VLOOKUP(A26,[1]Лист4!A15:D47,4,0)</f>
        <v>7872.95</v>
      </c>
      <c r="AC26" s="109">
        <f>VLOOKUP(A26,[1]Лист5!A20:D51,4,0)</f>
        <v>9022.3700000000008</v>
      </c>
      <c r="AD26" s="108">
        <f>VLOOKUP(A26,[1]Лист6!A20:D51,4,0)</f>
        <v>2132.8000000000002</v>
      </c>
      <c r="AE26" s="109">
        <f>VLOOKUP(A26,[1]Лист7!A20:D51,4,0)</f>
        <v>-2100.4299999999998</v>
      </c>
      <c r="AF26" s="108">
        <f>VLOOKUP(A26,[1]Лист8!A20:D53,4,0)</f>
        <v>7070.18</v>
      </c>
      <c r="AG26" s="109">
        <f>VLOOKUP(A26,[1]Лист9!A20:D51,4,0)</f>
        <v>6526.31</v>
      </c>
      <c r="AH26" s="89">
        <f>VLOOKUP(A26,[1]Лист11!B14:E46,4,0)</f>
        <v>3064.63</v>
      </c>
      <c r="AI26" s="109"/>
      <c r="AJ26" s="108"/>
      <c r="AK26" s="109"/>
      <c r="AL26" s="108"/>
      <c r="AM26" s="109"/>
      <c r="AN26" s="112">
        <f t="shared" si="35"/>
        <v>33588.81</v>
      </c>
      <c r="AO26" s="109">
        <f>VLOOKUP(A26,[1]Лист4!A15:E47,5,0)</f>
        <v>181670.3</v>
      </c>
      <c r="AP26" s="108">
        <f>VLOOKUP(A26,[1]Лист5!A20:E51,5,0)</f>
        <v>151561.63</v>
      </c>
      <c r="AQ26" s="109">
        <f>VLOOKUP(A26,[1]Лист6!A20:E51,5,0)</f>
        <v>130827.76</v>
      </c>
      <c r="AR26" s="108">
        <f>VLOOKUP(A26,[1]Лист7!A20:E51,5,0)</f>
        <v>98802.29</v>
      </c>
      <c r="AS26" s="109">
        <f>VLOOKUP(A26,[1]Лист8!A20:E53,5,0)</f>
        <v>104315.37</v>
      </c>
      <c r="AT26" s="108">
        <f>VLOOKUP(A26,[1]Лист9!A20:E51,5,0)</f>
        <v>155102.73000000001</v>
      </c>
      <c r="AU26" s="90">
        <f>VLOOKUP(A26,[1]Лист11!B14:F46,5,0)</f>
        <v>40978.46</v>
      </c>
      <c r="AV26" s="108"/>
      <c r="AW26" s="109"/>
      <c r="AX26" s="108"/>
      <c r="AY26" s="109"/>
      <c r="AZ26" s="108"/>
      <c r="BA26" s="94">
        <f t="shared" si="46"/>
        <v>155102.73000000001</v>
      </c>
      <c r="BB26" s="109"/>
      <c r="BC26" s="108"/>
      <c r="BD26" s="109"/>
      <c r="BE26" s="108">
        <f>[1]Лист1!J6</f>
        <v>3932.6000000000004</v>
      </c>
      <c r="BF26" s="109">
        <f>[1]Лист1!R6</f>
        <v>1935.0000000000002</v>
      </c>
      <c r="BG26" s="108"/>
      <c r="BH26" s="109">
        <f>'[1]Компенсация промо'!AJ6</f>
        <v>4933.2000000000007</v>
      </c>
      <c r="BI26" s="108"/>
      <c r="BJ26" s="109"/>
      <c r="BK26" s="108"/>
      <c r="BL26" s="109"/>
      <c r="BM26" s="108"/>
      <c r="BN26" s="95">
        <f t="shared" si="47"/>
        <v>10800.800000000001</v>
      </c>
      <c r="BO26" s="109"/>
      <c r="BP26" s="108"/>
      <c r="BQ26" s="109"/>
      <c r="BR26" s="108"/>
      <c r="BS26" s="109"/>
      <c r="BT26" s="108"/>
      <c r="BU26" s="109"/>
      <c r="BV26" s="108"/>
      <c r="BW26" s="109"/>
      <c r="BX26" s="108"/>
      <c r="BY26" s="109"/>
      <c r="BZ26" s="108"/>
      <c r="CA26" s="96">
        <f t="shared" si="48"/>
        <v>0</v>
      </c>
      <c r="CB26" s="109"/>
      <c r="CC26" s="108"/>
      <c r="CD26" s="109"/>
      <c r="CE26" s="108"/>
      <c r="CF26" s="109"/>
      <c r="CG26" s="108"/>
      <c r="CH26" s="109"/>
      <c r="CI26" s="108"/>
      <c r="CJ26" s="109"/>
      <c r="CK26" s="108"/>
      <c r="CL26" s="109"/>
      <c r="CM26" s="108"/>
      <c r="CN26" s="97">
        <f t="shared" si="49"/>
        <v>0</v>
      </c>
      <c r="CO26" s="109"/>
      <c r="CP26" s="108"/>
      <c r="CQ26" s="109"/>
      <c r="CR26" s="108"/>
      <c r="CS26" s="109"/>
      <c r="CT26" s="108"/>
      <c r="CU26" s="109"/>
      <c r="CV26" s="108"/>
      <c r="CW26" s="109"/>
      <c r="CX26" s="108"/>
      <c r="CY26" s="109"/>
      <c r="CZ26" s="108"/>
      <c r="DA26" s="97">
        <f t="shared" si="50"/>
        <v>0</v>
      </c>
      <c r="DB26" s="98">
        <f t="shared" si="51"/>
        <v>10800.800000000001</v>
      </c>
      <c r="DC26" s="109"/>
      <c r="DD26" s="99">
        <f t="shared" si="52"/>
        <v>1.339654876409953</v>
      </c>
      <c r="DE26" s="99">
        <f t="shared" si="45"/>
        <v>2.2503437540624311</v>
      </c>
      <c r="DF26" s="99">
        <f t="shared" si="45"/>
        <v>2.6418605927229475</v>
      </c>
      <c r="DG26" s="99">
        <f t="shared" si="45"/>
        <v>1.8112995196971058</v>
      </c>
      <c r="DH26" s="99">
        <f t="shared" si="45"/>
        <v>1.2991080421913506</v>
      </c>
      <c r="DI26" s="99">
        <f t="shared" si="45"/>
        <v>0.90793879820904788</v>
      </c>
      <c r="DJ26" s="108"/>
      <c r="DK26" s="109"/>
      <c r="DL26" s="108"/>
      <c r="DM26" s="109"/>
      <c r="DN26" s="108"/>
      <c r="DO26" s="113"/>
      <c r="DP26" s="90">
        <f>VLOOKUP(A26,[1]Лист3!A10:B41,2,0)</f>
        <v>29295</v>
      </c>
      <c r="DQ26" s="89">
        <f>VLOOKUP(A26,[1]Лист3!A10:C41,3,0)</f>
        <v>44535</v>
      </c>
      <c r="DR26" s="90">
        <f>VLOOKUP(A26,[1]Лист3!A10:D41,4,0)</f>
        <v>138171</v>
      </c>
      <c r="DS26" s="89">
        <f>VLOOKUP(A26,[1]Лист3!A10:E41,5,0)</f>
        <v>59250</v>
      </c>
      <c r="DT26" s="90">
        <f>VLOOKUP(A26,[1]Лист3!A10:F41,6,0)</f>
        <v>72665</v>
      </c>
      <c r="DU26" s="89">
        <f>VLOOKUP(A26,[1]Лист3!A10:G41,7,0)</f>
        <v>147542</v>
      </c>
      <c r="DV26" s="90">
        <f>[1]Лист13!F12</f>
        <v>8216</v>
      </c>
      <c r="DW26" s="108"/>
      <c r="DX26" s="109"/>
      <c r="DY26" s="108"/>
      <c r="DZ26" s="109"/>
      <c r="EA26" s="108"/>
      <c r="EB26" s="101">
        <f t="shared" si="53"/>
        <v>499674</v>
      </c>
      <c r="EC26" s="102">
        <f t="shared" si="54"/>
        <v>4.842748202911403E-3</v>
      </c>
      <c r="ED26" s="103">
        <f t="shared" si="55"/>
        <v>6.0547377051438636E-3</v>
      </c>
      <c r="EE26" s="103">
        <f t="shared" si="56"/>
        <v>8.3873008225119096E-3</v>
      </c>
      <c r="EF26" s="103">
        <f t="shared" si="57"/>
        <v>8.8868438097882922E-3</v>
      </c>
      <c r="EG26" s="103">
        <f t="shared" si="58"/>
        <v>5.3216156378773768E-3</v>
      </c>
      <c r="EH26" s="103">
        <f t="shared" si="59"/>
        <v>6.2602030203213798E-3</v>
      </c>
      <c r="EI26" s="103">
        <f t="shared" si="60"/>
        <v>3.3627243496936851E-3</v>
      </c>
      <c r="EJ26" s="114"/>
      <c r="EK26" s="115"/>
      <c r="EL26" s="114"/>
      <c r="EM26" s="115"/>
      <c r="EN26" s="114"/>
      <c r="EO26" s="104">
        <f t="shared" si="61"/>
        <v>6.2342623025887908E-3</v>
      </c>
      <c r="EP26" s="102">
        <f t="shared" si="62"/>
        <v>8.7478471220394649E-3</v>
      </c>
      <c r="EQ26" s="102">
        <f t="shared" si="63"/>
        <v>1.1232033731269889E-2</v>
      </c>
      <c r="ER26" s="102">
        <f t="shared" si="64"/>
        <v>2.6075943201392259E-3</v>
      </c>
      <c r="ES26" s="102">
        <f t="shared" si="65"/>
        <v>-3.1764847665125733E-3</v>
      </c>
      <c r="ET26" s="102">
        <f t="shared" si="66"/>
        <v>1.1642252918491946E-2</v>
      </c>
      <c r="EU26" s="102">
        <f t="shared" si="67"/>
        <v>1.1135341376014391E-2</v>
      </c>
      <c r="EV26" s="102">
        <f t="shared" si="68"/>
        <v>5.3322801345086941E-3</v>
      </c>
      <c r="EW26" s="114"/>
      <c r="EX26" s="115"/>
      <c r="EY26" s="114"/>
      <c r="EZ26" s="115"/>
      <c r="FA26" s="114"/>
      <c r="FB26" s="105">
        <f t="shared" si="69"/>
        <v>6.2690595114765898E-3</v>
      </c>
      <c r="FC26" s="102">
        <f t="shared" si="70"/>
        <v>3.5775273994910106E-3</v>
      </c>
      <c r="FD26" s="102">
        <f t="shared" si="71"/>
        <v>3.8673867281374735E-3</v>
      </c>
      <c r="FE26" s="102">
        <f t="shared" si="72"/>
        <v>1.0839094959897251E-2</v>
      </c>
      <c r="FF26" s="102">
        <f t="shared" si="73"/>
        <v>4.6236603425057286E-3</v>
      </c>
      <c r="FG26" s="102">
        <f t="shared" si="74"/>
        <v>8.4111619310123422E-3</v>
      </c>
      <c r="FH26" s="102">
        <f t="shared" si="75"/>
        <v>1.457145088105897E-2</v>
      </c>
      <c r="FI26" s="102">
        <f t="shared" si="76"/>
        <v>1.215550239499201E-3</v>
      </c>
      <c r="FJ26" s="114"/>
      <c r="FK26" s="115"/>
      <c r="FL26" s="114"/>
      <c r="FM26" s="115"/>
      <c r="FN26" s="114"/>
      <c r="FO26" s="106">
        <f t="shared" si="77"/>
        <v>7.0585648708061006E-3</v>
      </c>
    </row>
    <row r="27" spans="1:171">
      <c r="A27" s="88" t="s">
        <v>74</v>
      </c>
      <c r="B27" s="89">
        <f>VLOOKUP(A27,[1]Лист4!A10:B49,2,0)</f>
        <v>349114.66</v>
      </c>
      <c r="C27" s="90">
        <f>VLOOKUP(A27,[1]Лист5!A21:B52,2,0)</f>
        <v>321554.40000000002</v>
      </c>
      <c r="D27" s="89">
        <f>VLOOKUP(A27,[1]Лист6!A21:B52,2,0)</f>
        <v>310277.46999999997</v>
      </c>
      <c r="E27" s="90">
        <f>VLOOKUP(A27,[1]Лист7!A21:B52,2,0)</f>
        <v>314742.87</v>
      </c>
      <c r="F27" s="89">
        <f>VLOOKUP(A27,[1]Лист8!A21:B54,2,0)</f>
        <v>283277.62</v>
      </c>
      <c r="G27" s="90">
        <f>VLOOKUP(A27,[1]Лист9!A21:B52,2,0)</f>
        <v>235292.85</v>
      </c>
      <c r="H27" s="89">
        <f>VLOOKUP(A27,[1]Лист11!B15:C47,2,0)</f>
        <v>40493.050000000003</v>
      </c>
      <c r="I27" s="90"/>
      <c r="J27" s="89"/>
      <c r="K27" s="90"/>
      <c r="L27" s="89"/>
      <c r="M27" s="90"/>
      <c r="N27" s="91">
        <f t="shared" si="33"/>
        <v>1854752.9200000002</v>
      </c>
      <c r="O27" s="89">
        <f>VLOOKUP(A27,[1]Лист4!A16:C48,3,0)</f>
        <v>365919</v>
      </c>
      <c r="P27" s="90">
        <f>VLOOKUP(A27,[1]Лист5!A21:C52,3,0)</f>
        <v>339515.5</v>
      </c>
      <c r="Q27" s="89">
        <f>VLOOKUP(A27,[1]Лист6!A21:C52,3,0)</f>
        <v>348532.75</v>
      </c>
      <c r="R27" s="90">
        <f>VLOOKUP(A27,[1]Лист7!A21:C52,3,0)</f>
        <v>326372.25</v>
      </c>
      <c r="S27" s="89">
        <f>VLOOKUP(A27,[1]Лист8!A21:C54,3,0)</f>
        <v>314168.75</v>
      </c>
      <c r="T27" s="90">
        <f>VLOOKUP(A27,[1]Лист9!A21:D52,3,0)</f>
        <v>256377.5</v>
      </c>
      <c r="U27" s="89">
        <f>VLOOKUP(A27,[1]Лист11!B15:D47,3,0)</f>
        <v>48390.75</v>
      </c>
      <c r="V27" s="90"/>
      <c r="W27" s="89"/>
      <c r="X27" s="90"/>
      <c r="Y27" s="89"/>
      <c r="Z27" s="90"/>
      <c r="AA27" s="92">
        <f t="shared" si="34"/>
        <v>1999276.5</v>
      </c>
      <c r="AB27" s="89">
        <f>VLOOKUP(A27,[1]Лист4!A16:D48,4,0)</f>
        <v>16804.34</v>
      </c>
      <c r="AC27" s="90">
        <f>VLOOKUP(A27,[1]Лист5!A21:D52,4,0)</f>
        <v>17961.099999999999</v>
      </c>
      <c r="AD27" s="89">
        <f>VLOOKUP(A27,[1]Лист6!A21:D52,4,0)</f>
        <v>38255.279999999999</v>
      </c>
      <c r="AE27" s="90">
        <f>VLOOKUP(A27,[1]Лист7!A21:D52,4,0)</f>
        <v>11629.38</v>
      </c>
      <c r="AF27" s="89">
        <f>VLOOKUP(A27,[1]Лист8!A21:D54,4,0)</f>
        <v>30891.13</v>
      </c>
      <c r="AG27" s="90">
        <f>VLOOKUP(A27,[1]Лист9!A21:D52,4,0)</f>
        <v>21084.65</v>
      </c>
      <c r="AH27" s="89">
        <f>VLOOKUP(A27,[1]Лист11!B15:E47,4,0)</f>
        <v>7897.7</v>
      </c>
      <c r="AI27" s="90"/>
      <c r="AJ27" s="89"/>
      <c r="AK27" s="90"/>
      <c r="AL27" s="89"/>
      <c r="AM27" s="90"/>
      <c r="AN27" s="93">
        <f t="shared" si="35"/>
        <v>144523.58000000002</v>
      </c>
      <c r="AO27" s="90">
        <f>VLOOKUP(A27,[1]Лист4!A16:E48,5,0)</f>
        <v>510508.41</v>
      </c>
      <c r="AP27" s="89">
        <f>VLOOKUP(A27,[1]Лист5!A21:E52,5,0)</f>
        <v>525526.47</v>
      </c>
      <c r="AQ27" s="90">
        <f>VLOOKUP(A27,[1]Лист6!A21:E52,5,0)</f>
        <v>551446.87</v>
      </c>
      <c r="AR27" s="89">
        <f>VLOOKUP(A27,[1]Лист7!A21:E52,5,0)</f>
        <v>607219.35</v>
      </c>
      <c r="AS27" s="90">
        <f>VLOOKUP(A27,[1]Лист8!A21:E54,5,0)</f>
        <v>663116.16</v>
      </c>
      <c r="AT27" s="89">
        <f>VLOOKUP(A27,[1]Лист9!A21:E52,5,0)</f>
        <v>651534.81000000006</v>
      </c>
      <c r="AU27" s="90">
        <f>VLOOKUP(A27,[1]Лист11!B15:F47,5,0)</f>
        <v>148687.82</v>
      </c>
      <c r="AV27" s="89"/>
      <c r="AW27" s="90"/>
      <c r="AX27" s="89"/>
      <c r="AY27" s="90"/>
      <c r="AZ27" s="89"/>
      <c r="BA27" s="94">
        <f t="shared" si="46"/>
        <v>651534.81000000006</v>
      </c>
      <c r="BB27" s="90"/>
      <c r="BC27" s="89"/>
      <c r="BD27" s="90"/>
      <c r="BE27" s="89">
        <f>[1]Лист1!J5</f>
        <v>6174.5999999999995</v>
      </c>
      <c r="BF27" s="90">
        <f>[1]Лист1!R5</f>
        <v>2268.3269999999998</v>
      </c>
      <c r="BG27" s="89">
        <f>[1]Лист1!AA5</f>
        <v>11506.833000000001</v>
      </c>
      <c r="BH27" s="90"/>
      <c r="BI27" s="89"/>
      <c r="BJ27" s="90"/>
      <c r="BK27" s="89"/>
      <c r="BL27" s="90"/>
      <c r="BM27" s="89"/>
      <c r="BN27" s="95">
        <f t="shared" si="47"/>
        <v>19949.760000000002</v>
      </c>
      <c r="BO27" s="90"/>
      <c r="BP27" s="89"/>
      <c r="BQ27" s="90"/>
      <c r="BR27" s="89"/>
      <c r="BS27" s="90"/>
      <c r="BT27" s="89"/>
      <c r="BU27" s="90"/>
      <c r="BV27" s="89"/>
      <c r="BW27" s="90"/>
      <c r="BX27" s="89"/>
      <c r="BY27" s="90"/>
      <c r="BZ27" s="89"/>
      <c r="CA27" s="96">
        <f t="shared" si="48"/>
        <v>0</v>
      </c>
      <c r="CB27" s="90"/>
      <c r="CC27" s="89"/>
      <c r="CD27" s="90"/>
      <c r="CE27" s="89"/>
      <c r="CF27" s="90"/>
      <c r="CG27" s="89"/>
      <c r="CH27" s="90"/>
      <c r="CI27" s="89"/>
      <c r="CJ27" s="90"/>
      <c r="CK27" s="89"/>
      <c r="CL27" s="90"/>
      <c r="CM27" s="89"/>
      <c r="CN27" s="97">
        <f t="shared" si="49"/>
        <v>0</v>
      </c>
      <c r="CO27" s="90"/>
      <c r="CP27" s="89"/>
      <c r="CQ27" s="90"/>
      <c r="CR27" s="89"/>
      <c r="CS27" s="90"/>
      <c r="CT27" s="89"/>
      <c r="CU27" s="90"/>
      <c r="CV27" s="89"/>
      <c r="CW27" s="90"/>
      <c r="CX27" s="89"/>
      <c r="CY27" s="90"/>
      <c r="CZ27" s="89"/>
      <c r="DA27" s="97">
        <f t="shared" si="50"/>
        <v>0</v>
      </c>
      <c r="DB27" s="98">
        <f t="shared" si="51"/>
        <v>19949.760000000002</v>
      </c>
      <c r="DC27" s="90"/>
      <c r="DD27" s="99">
        <f t="shared" si="52"/>
        <v>1.8622214726979078</v>
      </c>
      <c r="DE27" s="99">
        <f t="shared" si="45"/>
        <v>1.7286080823504881</v>
      </c>
      <c r="DF27" s="99">
        <f t="shared" si="45"/>
        <v>1.6298543855019783</v>
      </c>
      <c r="DG27" s="99">
        <f t="shared" si="45"/>
        <v>1.3379659992343282</v>
      </c>
      <c r="DH27" s="99">
        <f t="shared" si="45"/>
        <v>1.073864571065581</v>
      </c>
      <c r="DI27" s="99">
        <f t="shared" si="45"/>
        <v>0.30361338319062536</v>
      </c>
      <c r="DJ27" s="89"/>
      <c r="DK27" s="90"/>
      <c r="DL27" s="89"/>
      <c r="DM27" s="90"/>
      <c r="DN27" s="89"/>
      <c r="DO27" s="113"/>
      <c r="DP27" s="90">
        <f>VLOOKUP(A27,[1]Лист3!A11:B42,2,0)</f>
        <v>101</v>
      </c>
      <c r="DQ27" s="89">
        <f>VLOOKUP(A27,[1]Лист3!A11:C42,3,0)</f>
        <v>694580</v>
      </c>
      <c r="DR27" s="90">
        <f>VLOOKUP(A27,[1]Лист3!A11:D42,4,0)</f>
        <v>385712</v>
      </c>
      <c r="DS27" s="89">
        <f>VLOOKUP(A27,[1]Лист3!A11:E42,5,0)</f>
        <v>323866</v>
      </c>
      <c r="DT27" s="90">
        <f>VLOOKUP(A27,[1]Лист3!A11:F42,6,0)</f>
        <v>399949</v>
      </c>
      <c r="DU27" s="89">
        <f>VLOOKUP(A27,[1]Лист3!A11:G42,7,0)</f>
        <v>402124</v>
      </c>
      <c r="DV27" s="90">
        <f>[1]Лист13!F14</f>
        <v>83338</v>
      </c>
      <c r="DW27" s="89"/>
      <c r="DX27" s="90"/>
      <c r="DY27" s="89"/>
      <c r="DZ27" s="90"/>
      <c r="EA27" s="89"/>
      <c r="EB27" s="101">
        <f t="shared" si="53"/>
        <v>2289670</v>
      </c>
      <c r="EC27" s="102">
        <f t="shared" si="54"/>
        <v>2.4861195204218322E-2</v>
      </c>
      <c r="ED27" s="103">
        <f t="shared" si="55"/>
        <v>2.6167456042009696E-2</v>
      </c>
      <c r="EE27" s="103">
        <f t="shared" si="56"/>
        <v>2.4571205954912786E-2</v>
      </c>
      <c r="EF27" s="103">
        <f t="shared" si="57"/>
        <v>2.7664070403768524E-2</v>
      </c>
      <c r="EG27" s="103">
        <f t="shared" si="58"/>
        <v>2.458493489254323E-2</v>
      </c>
      <c r="EH27" s="103">
        <f t="shared" si="59"/>
        <v>2.6224236495991367E-2</v>
      </c>
      <c r="EI27" s="103">
        <f t="shared" si="60"/>
        <v>4.5891314740605293E-3</v>
      </c>
      <c r="EJ27" s="103"/>
      <c r="EK27" s="102"/>
      <c r="EL27" s="103"/>
      <c r="EM27" s="102"/>
      <c r="EN27" s="103"/>
      <c r="EO27" s="104">
        <f t="shared" si="61"/>
        <v>2.3285025366953569E-2</v>
      </c>
      <c r="EP27" s="102">
        <f t="shared" si="62"/>
        <v>1.8671755480064355E-2</v>
      </c>
      <c r="EQ27" s="102">
        <f t="shared" si="63"/>
        <v>2.2359943235614538E-2</v>
      </c>
      <c r="ER27" s="102">
        <f t="shared" si="64"/>
        <v>4.677149795730294E-2</v>
      </c>
      <c r="ES27" s="102">
        <f t="shared" si="65"/>
        <v>1.7587136164492981E-2</v>
      </c>
      <c r="ET27" s="102">
        <f t="shared" si="66"/>
        <v>5.0867495367588111E-2</v>
      </c>
      <c r="EU27" s="102">
        <f t="shared" si="67"/>
        <v>3.597511848866846E-2</v>
      </c>
      <c r="EV27" s="102">
        <f t="shared" si="68"/>
        <v>1.3741544270698031E-2</v>
      </c>
      <c r="EW27" s="103"/>
      <c r="EX27" s="102"/>
      <c r="EY27" s="103"/>
      <c r="EZ27" s="102"/>
      <c r="FA27" s="103"/>
      <c r="FB27" s="105">
        <f t="shared" si="69"/>
        <v>2.3640475821220506E-2</v>
      </c>
      <c r="FC27" s="102">
        <f t="shared" si="70"/>
        <v>1.2334195847366174E-5</v>
      </c>
      <c r="FD27" s="102">
        <f t="shared" si="71"/>
        <v>6.0316817640725863E-2</v>
      </c>
      <c r="FE27" s="102">
        <f t="shared" si="72"/>
        <v>3.0257933974364291E-2</v>
      </c>
      <c r="FF27" s="102">
        <f t="shared" si="73"/>
        <v>2.5273356632674434E-2</v>
      </c>
      <c r="FG27" s="102">
        <f t="shared" si="74"/>
        <v>4.6295132500467288E-2</v>
      </c>
      <c r="FH27" s="102">
        <f t="shared" si="75"/>
        <v>3.9714319407998792E-2</v>
      </c>
      <c r="FI27" s="102">
        <f t="shared" si="76"/>
        <v>1.2329786497003944E-2</v>
      </c>
      <c r="FJ27" s="103"/>
      <c r="FK27" s="102"/>
      <c r="FL27" s="103"/>
      <c r="FM27" s="102"/>
      <c r="FN27" s="103"/>
      <c r="FO27" s="106">
        <f t="shared" si="77"/>
        <v>3.2344657171953325E-2</v>
      </c>
    </row>
    <row r="28" spans="1:171">
      <c r="A28" s="107" t="s">
        <v>75</v>
      </c>
      <c r="B28" s="108">
        <f>VLOOKUP(A28,[1]Лист4!A10:B50,2,0)</f>
        <v>739076</v>
      </c>
      <c r="C28" s="109">
        <f>VLOOKUP(A28,[1]Лист5!A22:B53,2,0)</f>
        <v>779484.4</v>
      </c>
      <c r="D28" s="108">
        <f>VLOOKUP(A28,[1]Лист6!A22:B53,2,0)</f>
        <v>729953.27</v>
      </c>
      <c r="E28" s="109">
        <f>VLOOKUP(A28,[1]Лист7!A22:B53,2,0)</f>
        <v>587007.76</v>
      </c>
      <c r="F28" s="108">
        <f>VLOOKUP(A28,[1]Лист8!A22:B55,2,0)</f>
        <v>592994.25</v>
      </c>
      <c r="G28" s="109">
        <f>VLOOKUP(A28,[1]Лист9!A22:B53,2,0)</f>
        <v>563457.32999999996</v>
      </c>
      <c r="H28" s="89">
        <f>VLOOKUP(A28,[1]Лист11!B16:C48,2,0)</f>
        <v>172215.25</v>
      </c>
      <c r="I28" s="109"/>
      <c r="J28" s="108"/>
      <c r="K28" s="109"/>
      <c r="L28" s="108"/>
      <c r="M28" s="109"/>
      <c r="N28" s="110">
        <f t="shared" si="33"/>
        <v>4164188.26</v>
      </c>
      <c r="O28" s="108">
        <f>VLOOKUP(A28,[1]Лист4!A17:C49,3,0)</f>
        <v>793366.25</v>
      </c>
      <c r="P28" s="109">
        <f>VLOOKUP(A28,[1]Лист5!A22:C53,3,0)</f>
        <v>840498</v>
      </c>
      <c r="Q28" s="108">
        <f>VLOOKUP(A28,[1]Лист6!A22:C53,3,0)</f>
        <v>788223.5</v>
      </c>
      <c r="R28" s="109">
        <f>VLOOKUP(A28,[1]Лист7!A22:C53,3,0)</f>
        <v>635555.5</v>
      </c>
      <c r="S28" s="108">
        <f>VLOOKUP(A28,[1]Лист8!A22:C55,3,0)</f>
        <v>651657</v>
      </c>
      <c r="T28" s="109">
        <f>VLOOKUP(A28,[1]Лист9!A22:D53,3,0)</f>
        <v>610161.75</v>
      </c>
      <c r="U28" s="89">
        <f>VLOOKUP(A28,[1]Лист11!B16:D48,3,0)</f>
        <v>190525</v>
      </c>
      <c r="V28" s="109"/>
      <c r="W28" s="108"/>
      <c r="X28" s="109"/>
      <c r="Y28" s="108"/>
      <c r="Z28" s="109"/>
      <c r="AA28" s="111">
        <f t="shared" si="34"/>
        <v>4509987</v>
      </c>
      <c r="AB28" s="108">
        <f>VLOOKUP(A28,[1]Лист4!A17:D49,4,0)</f>
        <v>54290.25</v>
      </c>
      <c r="AC28" s="109">
        <f>VLOOKUP(A28,[1]Лист5!A22:D53,4,0)</f>
        <v>61013.599999999999</v>
      </c>
      <c r="AD28" s="108">
        <f>VLOOKUP(A28,[1]Лист6!A22:D53,4,0)</f>
        <v>58270.23</v>
      </c>
      <c r="AE28" s="109">
        <f>VLOOKUP(A28,[1]Лист7!A22:D53,4,0)</f>
        <v>48547.74</v>
      </c>
      <c r="AF28" s="108">
        <f>VLOOKUP(A28,[1]Лист8!A22:D55,4,0)</f>
        <v>58662.75</v>
      </c>
      <c r="AG28" s="109">
        <f>VLOOKUP(A28,[1]Лист9!A22:D53,4,0)</f>
        <v>46704.42</v>
      </c>
      <c r="AH28" s="89">
        <f>VLOOKUP(A28,[1]Лист11!B16:E48,4,0)</f>
        <v>18309.75</v>
      </c>
      <c r="AI28" s="109"/>
      <c r="AJ28" s="108"/>
      <c r="AK28" s="109"/>
      <c r="AL28" s="108"/>
      <c r="AM28" s="109"/>
      <c r="AN28" s="112">
        <f t="shared" si="35"/>
        <v>345798.74</v>
      </c>
      <c r="AO28" s="109">
        <f>VLOOKUP(A28,[1]Лист4!A17:E49,5,0)</f>
        <v>1111724.52</v>
      </c>
      <c r="AP28" s="108">
        <f>VLOOKUP(A28,[1]Лист5!A22:E53,5,0)</f>
        <v>1066092.56</v>
      </c>
      <c r="AQ28" s="109">
        <f>VLOOKUP(A28,[1]Лист6!A22:E53,5,0)</f>
        <v>1044772.22</v>
      </c>
      <c r="AR28" s="108">
        <f>VLOOKUP(A28,[1]Лист7!A22:E53,5,0)</f>
        <v>1249632.77</v>
      </c>
      <c r="AS28" s="109">
        <f>VLOOKUP(A28,[1]Лист8!A22:E55,5,0)</f>
        <v>1069651.6399999999</v>
      </c>
      <c r="AT28" s="108">
        <f>VLOOKUP(A28,[1]Лист9!A22:E53,5,0)</f>
        <v>1323941.19</v>
      </c>
      <c r="AU28" s="90">
        <f>VLOOKUP(A28,[1]Лист11!B16:F48,5,0)</f>
        <v>368189.94</v>
      </c>
      <c r="AV28" s="108"/>
      <c r="AW28" s="109"/>
      <c r="AX28" s="108"/>
      <c r="AY28" s="109"/>
      <c r="AZ28" s="108"/>
      <c r="BA28" s="94">
        <f t="shared" si="46"/>
        <v>1323941.19</v>
      </c>
      <c r="BB28" s="109"/>
      <c r="BC28" s="108"/>
      <c r="BD28" s="109"/>
      <c r="BE28" s="108">
        <f>[1]Лист1!J8</f>
        <v>9327.9000000000015</v>
      </c>
      <c r="BF28" s="109"/>
      <c r="BG28" s="108"/>
      <c r="BH28" s="109">
        <f>'[1]Компенсация промо'!AJ8</f>
        <v>5113.4337999999989</v>
      </c>
      <c r="BI28" s="108"/>
      <c r="BJ28" s="109"/>
      <c r="BK28" s="108"/>
      <c r="BL28" s="109"/>
      <c r="BM28" s="108"/>
      <c r="BN28" s="95">
        <f t="shared" si="47"/>
        <v>14441.3338</v>
      </c>
      <c r="BO28" s="109"/>
      <c r="BP28" s="108"/>
      <c r="BQ28" s="109"/>
      <c r="BR28" s="108"/>
      <c r="BS28" s="109"/>
      <c r="BT28" s="108"/>
      <c r="BU28" s="109"/>
      <c r="BV28" s="108"/>
      <c r="BW28" s="109"/>
      <c r="BX28" s="108"/>
      <c r="BY28" s="109"/>
      <c r="BZ28" s="108"/>
      <c r="CA28" s="96">
        <f t="shared" si="48"/>
        <v>0</v>
      </c>
      <c r="CB28" s="109"/>
      <c r="CC28" s="108"/>
      <c r="CD28" s="109"/>
      <c r="CE28" s="108"/>
      <c r="CF28" s="109"/>
      <c r="CG28" s="108"/>
      <c r="CH28" s="109"/>
      <c r="CI28" s="108"/>
      <c r="CJ28" s="109"/>
      <c r="CK28" s="108"/>
      <c r="CL28" s="109"/>
      <c r="CM28" s="108"/>
      <c r="CN28" s="97">
        <f t="shared" si="49"/>
        <v>0</v>
      </c>
      <c r="CO28" s="109"/>
      <c r="CP28" s="108"/>
      <c r="CQ28" s="109"/>
      <c r="CR28" s="108"/>
      <c r="CS28" s="109"/>
      <c r="CT28" s="108"/>
      <c r="CU28" s="109"/>
      <c r="CV28" s="108"/>
      <c r="CW28" s="109"/>
      <c r="CX28" s="108"/>
      <c r="CY28" s="109"/>
      <c r="CZ28" s="108"/>
      <c r="DA28" s="97">
        <f t="shared" si="50"/>
        <v>0</v>
      </c>
      <c r="DB28" s="98">
        <f t="shared" si="51"/>
        <v>14441.3338</v>
      </c>
      <c r="DC28" s="109"/>
      <c r="DD28" s="99">
        <f t="shared" si="52"/>
        <v>2.1475203050570255</v>
      </c>
      <c r="DE28" s="99">
        <f t="shared" si="45"/>
        <v>2.0748461301249241</v>
      </c>
      <c r="DF28" s="99">
        <f t="shared" si="45"/>
        <v>1.5350587953524282</v>
      </c>
      <c r="DG28" s="99">
        <f t="shared" si="45"/>
        <v>1.5340789963745758</v>
      </c>
      <c r="DH28" s="99">
        <f t="shared" si="45"/>
        <v>1.412413981871762</v>
      </c>
      <c r="DI28" s="99">
        <f t="shared" si="45"/>
        <v>0.61064505089508048</v>
      </c>
      <c r="DJ28" s="108"/>
      <c r="DK28" s="109"/>
      <c r="DL28" s="108"/>
      <c r="DM28" s="109"/>
      <c r="DN28" s="108"/>
      <c r="DO28" s="113"/>
      <c r="DP28" s="90">
        <f>VLOOKUP(A28,[1]Лист3!A12:B43,2,0)</f>
        <v>188140</v>
      </c>
      <c r="DQ28" s="89">
        <f>VLOOKUP(A28,[1]Лист3!A12:C43,3,0)</f>
        <v>220783</v>
      </c>
      <c r="DR28" s="90">
        <f>VLOOKUP(A28,[1]Лист3!A12:D43,4,0)</f>
        <v>113478</v>
      </c>
      <c r="DS28" s="89">
        <f>VLOOKUP(A28,[1]Лист3!A12:E43,5,0)</f>
        <v>223182</v>
      </c>
      <c r="DT28" s="90">
        <f>VLOOKUP(A28,[1]Лист3!A12:F43,6,0)</f>
        <v>209068</v>
      </c>
      <c r="DU28" s="89">
        <f>VLOOKUP(A28,[1]Лист3!A12:G43,7,0)</f>
        <v>351317</v>
      </c>
      <c r="DV28" s="90">
        <f>VLOOKUP(A28,[1]Лист13!E17:F28,2,0)</f>
        <v>141769</v>
      </c>
      <c r="DW28" s="108"/>
      <c r="DX28" s="109"/>
      <c r="DY28" s="108"/>
      <c r="DZ28" s="109"/>
      <c r="EA28" s="108"/>
      <c r="EB28" s="101">
        <f t="shared" si="53"/>
        <v>1447737</v>
      </c>
      <c r="EC28" s="102">
        <f t="shared" si="54"/>
        <v>5.2631169102875436E-2</v>
      </c>
      <c r="ED28" s="103">
        <f t="shared" si="55"/>
        <v>6.3432886542470895E-2</v>
      </c>
      <c r="EE28" s="103">
        <f t="shared" si="56"/>
        <v>5.7805783109653633E-2</v>
      </c>
      <c r="EF28" s="103">
        <f t="shared" si="57"/>
        <v>5.1594573056407786E-2</v>
      </c>
      <c r="EG28" s="103">
        <f t="shared" si="58"/>
        <v>5.1464443353846673E-2</v>
      </c>
      <c r="EH28" s="103">
        <f t="shared" si="59"/>
        <v>6.2799351010112928E-2</v>
      </c>
      <c r="EI28" s="103">
        <f t="shared" si="60"/>
        <v>1.95173844422241E-2</v>
      </c>
      <c r="EJ28" s="114"/>
      <c r="EK28" s="115"/>
      <c r="EL28" s="114"/>
      <c r="EM28" s="115"/>
      <c r="EN28" s="114"/>
      <c r="EO28" s="104">
        <f t="shared" si="61"/>
        <v>5.2278245916911797E-2</v>
      </c>
      <c r="EP28" s="102">
        <f t="shared" si="62"/>
        <v>6.0323361283547212E-2</v>
      </c>
      <c r="EQ28" s="102">
        <f t="shared" si="63"/>
        <v>7.5956407603125164E-2</v>
      </c>
      <c r="ER28" s="102">
        <f t="shared" si="64"/>
        <v>7.1242085887662371E-2</v>
      </c>
      <c r="ES28" s="102">
        <f t="shared" si="65"/>
        <v>7.3418850691816973E-2</v>
      </c>
      <c r="ET28" s="102">
        <f t="shared" si="66"/>
        <v>9.659818737207021E-2</v>
      </c>
      <c r="EU28" s="102">
        <f t="shared" si="67"/>
        <v>7.9688163827454417E-2</v>
      </c>
      <c r="EV28" s="102">
        <f t="shared" si="68"/>
        <v>3.1857913089939259E-2</v>
      </c>
      <c r="EW28" s="114"/>
      <c r="EX28" s="115"/>
      <c r="EY28" s="114"/>
      <c r="EZ28" s="115"/>
      <c r="FA28" s="114"/>
      <c r="FB28" s="105">
        <f t="shared" si="69"/>
        <v>5.3328410866390313E-2</v>
      </c>
      <c r="FC28" s="102">
        <f t="shared" si="70"/>
        <v>2.297579808637101E-2</v>
      </c>
      <c r="FD28" s="102">
        <f t="shared" si="71"/>
        <v>1.9172633748700478E-2</v>
      </c>
      <c r="FE28" s="102">
        <f t="shared" si="72"/>
        <v>8.9020041677285409E-3</v>
      </c>
      <c r="FF28" s="102">
        <f t="shared" si="73"/>
        <v>1.7416333545335248E-2</v>
      </c>
      <c r="FG28" s="102">
        <f t="shared" si="74"/>
        <v>2.4200162424728392E-2</v>
      </c>
      <c r="FH28" s="102">
        <f t="shared" si="75"/>
        <v>3.469655019710316E-2</v>
      </c>
      <c r="FI28" s="102">
        <f t="shared" si="76"/>
        <v>2.097460344493211E-2</v>
      </c>
      <c r="FJ28" s="114"/>
      <c r="FK28" s="115"/>
      <c r="FL28" s="114"/>
      <c r="FM28" s="115"/>
      <c r="FN28" s="114"/>
      <c r="FO28" s="106">
        <f t="shared" si="77"/>
        <v>2.0451225259601684E-2</v>
      </c>
    </row>
    <row r="29" spans="1:171">
      <c r="A29" s="88" t="s">
        <v>76</v>
      </c>
      <c r="B29" s="89">
        <f>VLOOKUP(A29,[1]Лист4!A10:B51,2,0)</f>
        <v>20386</v>
      </c>
      <c r="C29" s="90">
        <f>VLOOKUP(A29,[1]Лист5!A23:B54,2,0)</f>
        <v>24021</v>
      </c>
      <c r="D29" s="89">
        <f>VLOOKUP(A29,[1]Лист6!A23:B54,2,0)</f>
        <v>23309</v>
      </c>
      <c r="E29" s="90">
        <f>VLOOKUP(A29,[1]Лист7!A23:B54,2,0)</f>
        <v>57523</v>
      </c>
      <c r="F29" s="89">
        <f>VLOOKUP(A29,[1]Лист8!A23:B56,2,0)</f>
        <v>282481</v>
      </c>
      <c r="G29" s="90">
        <f>VLOOKUP(A29,[1]Лист9!A23:B54,2,0)</f>
        <v>323178</v>
      </c>
      <c r="H29" s="89">
        <f>VLOOKUP(A29,[1]Лист11!B17:C49,2,0)</f>
        <v>316845</v>
      </c>
      <c r="I29" s="90"/>
      <c r="J29" s="89"/>
      <c r="K29" s="90"/>
      <c r="L29" s="89"/>
      <c r="M29" s="90"/>
      <c r="N29" s="91">
        <f t="shared" si="33"/>
        <v>1047743</v>
      </c>
      <c r="O29" s="89">
        <f>VLOOKUP(A29,[1]Лист4!A18:C50,3,0)</f>
        <v>22040</v>
      </c>
      <c r="P29" s="90">
        <f>VLOOKUP(A29,[1]Лист5!A23:C54,3,0)</f>
        <v>25970</v>
      </c>
      <c r="Q29" s="89">
        <f>VLOOKUP(A29,[1]Лист6!A23:C54,3,0)</f>
        <v>25200</v>
      </c>
      <c r="R29" s="90">
        <f>VLOOKUP(A29,[1]Лист7!A23:C54,3,0)</f>
        <v>62080</v>
      </c>
      <c r="S29" s="89">
        <f>VLOOKUP(A29,[1]Лист8!A23:C56,3,0)</f>
        <v>305925</v>
      </c>
      <c r="T29" s="90">
        <f>VLOOKUP(A29,[1]Лист9!A23:D54,3,0)</f>
        <v>352340</v>
      </c>
      <c r="U29" s="89">
        <f>VLOOKUP(A29,[1]Лист11!B17:D49,3,0)</f>
        <v>345370</v>
      </c>
      <c r="V29" s="90"/>
      <c r="W29" s="89"/>
      <c r="X29" s="90"/>
      <c r="Y29" s="89"/>
      <c r="Z29" s="90"/>
      <c r="AA29" s="92">
        <f t="shared" si="34"/>
        <v>1138925</v>
      </c>
      <c r="AB29" s="89">
        <f>VLOOKUP(A29,[1]Лист4!A18:D50,4,0)</f>
        <v>1654</v>
      </c>
      <c r="AC29" s="90">
        <f>VLOOKUP(A29,[1]Лист5!A23:D54,4,0)</f>
        <v>1949</v>
      </c>
      <c r="AD29" s="89">
        <f>VLOOKUP(A29,[1]Лист6!A23:D54,4,0)</f>
        <v>1891</v>
      </c>
      <c r="AE29" s="90">
        <f>VLOOKUP(A29,[1]Лист7!A23:D54,4,0)</f>
        <v>4557</v>
      </c>
      <c r="AF29" s="89">
        <f>VLOOKUP(A29,[1]Лист8!A23:D56,4,0)</f>
        <v>23444</v>
      </c>
      <c r="AG29" s="90">
        <f>VLOOKUP(A29,[1]Лист9!A23:D54,4,0)</f>
        <v>29162</v>
      </c>
      <c r="AH29" s="89">
        <f>VLOOKUP(A29,[1]Лист11!B17:E49,4,0)</f>
        <v>28525</v>
      </c>
      <c r="AI29" s="90"/>
      <c r="AJ29" s="89"/>
      <c r="AK29" s="90"/>
      <c r="AL29" s="89"/>
      <c r="AM29" s="90"/>
      <c r="AN29" s="93">
        <f t="shared" si="35"/>
        <v>91182</v>
      </c>
      <c r="AO29" s="90">
        <f>VLOOKUP(A29,[1]Лист4!A18:E50,5,0)</f>
        <v>50965</v>
      </c>
      <c r="AP29" s="89">
        <f>VLOOKUP(A29,[1]Лист5!A23:E54,5,0)</f>
        <v>26944</v>
      </c>
      <c r="AQ29" s="90">
        <f>VLOOKUP(A29,[1]Лист6!A23:E54,5,0)</f>
        <v>124452</v>
      </c>
      <c r="AR29" s="89">
        <f>VLOOKUP(A29,[1]Лист7!A23:E54,5,0)</f>
        <v>894473</v>
      </c>
      <c r="AS29" s="90">
        <f>VLOOKUP(A29,[1]Лист8!A23:E56,5,0)</f>
        <v>908226</v>
      </c>
      <c r="AT29" s="89">
        <f>VLOOKUP(A29,[1]Лист9!A23:E54,5,0)</f>
        <v>821136</v>
      </c>
      <c r="AU29" s="90">
        <f>VLOOKUP(A29,[1]Лист11!B17:F49,5,0)</f>
        <v>504291</v>
      </c>
      <c r="AV29" s="89"/>
      <c r="AW29" s="90"/>
      <c r="AX29" s="89"/>
      <c r="AY29" s="90"/>
      <c r="AZ29" s="89"/>
      <c r="BA29" s="94">
        <f t="shared" si="46"/>
        <v>821136</v>
      </c>
      <c r="BB29" s="90"/>
      <c r="BC29" s="89"/>
      <c r="BD29" s="90"/>
      <c r="BE29" s="89"/>
      <c r="BF29" s="90"/>
      <c r="BG29" s="89"/>
      <c r="BH29" s="90"/>
      <c r="BI29" s="89"/>
      <c r="BJ29" s="90"/>
      <c r="BK29" s="89"/>
      <c r="BL29" s="90"/>
      <c r="BM29" s="89"/>
      <c r="BN29" s="95">
        <f t="shared" si="47"/>
        <v>0</v>
      </c>
      <c r="BO29" s="90"/>
      <c r="BP29" s="89"/>
      <c r="BQ29" s="90"/>
      <c r="BR29" s="89">
        <f>[1]Лист10!C4</f>
        <v>41013.700000000004</v>
      </c>
      <c r="BS29" s="89">
        <f>[1]Лист10!D4</f>
        <v>14811.7</v>
      </c>
      <c r="BT29" s="89">
        <f>[1]Лист10!E4</f>
        <v>10417.85</v>
      </c>
      <c r="BU29" s="90"/>
      <c r="BV29" s="89"/>
      <c r="BW29" s="90"/>
      <c r="BX29" s="89"/>
      <c r="BY29" s="90"/>
      <c r="BZ29" s="89"/>
      <c r="CA29" s="96">
        <f t="shared" si="48"/>
        <v>66243.250000000015</v>
      </c>
      <c r="CB29" s="90"/>
      <c r="CC29" s="89"/>
      <c r="CD29" s="90"/>
      <c r="CE29" s="89"/>
      <c r="CF29" s="89"/>
      <c r="CG29" s="89"/>
      <c r="CH29" s="90"/>
      <c r="CI29" s="89"/>
      <c r="CJ29" s="90"/>
      <c r="CK29" s="89"/>
      <c r="CL29" s="90"/>
      <c r="CM29" s="89"/>
      <c r="CN29" s="97">
        <f t="shared" si="49"/>
        <v>0</v>
      </c>
      <c r="CO29" s="90"/>
      <c r="CP29" s="89"/>
      <c r="CQ29" s="90"/>
      <c r="CR29" s="89"/>
      <c r="CS29" s="89"/>
      <c r="CT29" s="89"/>
      <c r="CU29" s="90"/>
      <c r="CV29" s="89"/>
      <c r="CW29" s="90"/>
      <c r="CX29" s="89"/>
      <c r="CY29" s="90"/>
      <c r="CZ29" s="89"/>
      <c r="DA29" s="97">
        <f t="shared" si="50"/>
        <v>0</v>
      </c>
      <c r="DB29" s="98">
        <f t="shared" si="51"/>
        <v>66243.250000000015</v>
      </c>
      <c r="DC29" s="90"/>
      <c r="DD29" s="99">
        <f t="shared" si="52"/>
        <v>1.8499274794953087</v>
      </c>
      <c r="DE29" s="99">
        <f t="shared" si="45"/>
        <v>0.92376284710296175</v>
      </c>
      <c r="DF29" s="99">
        <f t="shared" si="45"/>
        <v>0.33872758053831242</v>
      </c>
      <c r="DG29" s="99">
        <f t="shared" si="45"/>
        <v>0.94019356531511911</v>
      </c>
      <c r="DH29" s="99">
        <f t="shared" si="45"/>
        <v>1.1212620608062394</v>
      </c>
      <c r="DI29" s="99">
        <f t="shared" si="45"/>
        <v>1.4343075854045528</v>
      </c>
      <c r="DJ29" s="89"/>
      <c r="DK29" s="90"/>
      <c r="DL29" s="89"/>
      <c r="DM29" s="90"/>
      <c r="DN29" s="89"/>
      <c r="DO29" s="113"/>
      <c r="DP29" s="90">
        <f>VLOOKUP(A29,[1]Лист3!A13:B44,2,0)</f>
        <v>0</v>
      </c>
      <c r="DQ29" s="89">
        <f>VLOOKUP(A29,[1]Лист3!A13:C44,3,0)</f>
        <v>0</v>
      </c>
      <c r="DR29" s="90">
        <f>VLOOKUP(A29,[1]Лист3!A13:D44,4,0)</f>
        <v>124452</v>
      </c>
      <c r="DS29" s="89">
        <f>VLOOKUP(A29,[1]Лист3!A13:E44,5,0)</f>
        <v>827544</v>
      </c>
      <c r="DT29" s="90">
        <f>VLOOKUP(A29,[1]Лист3!A13:F44,6,0)</f>
        <v>296234</v>
      </c>
      <c r="DU29" s="89">
        <f>VLOOKUP(A29,[1]Лист3!A13:G44,7,0)</f>
        <v>236088</v>
      </c>
      <c r="DV29" s="90">
        <v>0</v>
      </c>
      <c r="DW29" s="89"/>
      <c r="DX29" s="90"/>
      <c r="DY29" s="89"/>
      <c r="DZ29" s="90"/>
      <c r="EA29" s="89"/>
      <c r="EB29" s="101">
        <f t="shared" si="53"/>
        <v>1484318</v>
      </c>
      <c r="EC29" s="102">
        <f t="shared" si="54"/>
        <v>1.4517302866433473E-3</v>
      </c>
      <c r="ED29" s="103">
        <f t="shared" si="55"/>
        <v>1.9547810932928141E-3</v>
      </c>
      <c r="EE29" s="103">
        <f t="shared" si="56"/>
        <v>1.8458647339204557E-3</v>
      </c>
      <c r="EF29" s="103">
        <f t="shared" si="57"/>
        <v>5.0559376351749508E-3</v>
      </c>
      <c r="EG29" s="103">
        <f t="shared" si="58"/>
        <v>2.4515798294904145E-2</v>
      </c>
      <c r="EH29" s="103">
        <f t="shared" si="59"/>
        <v>3.6019353339047482E-2</v>
      </c>
      <c r="EI29" s="103">
        <f t="shared" si="60"/>
        <v>3.590846730238173E-2</v>
      </c>
      <c r="EJ29" s="103"/>
      <c r="EK29" s="102"/>
      <c r="EL29" s="103"/>
      <c r="EM29" s="102"/>
      <c r="EN29" s="103"/>
      <c r="EO29" s="104">
        <f t="shared" si="61"/>
        <v>1.31536238978117E-2</v>
      </c>
      <c r="EP29" s="102">
        <f t="shared" si="62"/>
        <v>1.8378040175351391E-3</v>
      </c>
      <c r="EQ29" s="102">
        <f t="shared" si="63"/>
        <v>2.4263285303357113E-3</v>
      </c>
      <c r="ER29" s="102">
        <f t="shared" si="64"/>
        <v>2.3119658943094876E-3</v>
      </c>
      <c r="ES29" s="102">
        <f t="shared" si="65"/>
        <v>6.8915608142131836E-3</v>
      </c>
      <c r="ET29" s="102">
        <f t="shared" si="66"/>
        <v>3.8604530212968433E-2</v>
      </c>
      <c r="EU29" s="102">
        <f t="shared" si="67"/>
        <v>4.9756880259646211E-2</v>
      </c>
      <c r="EV29" s="102">
        <f t="shared" si="68"/>
        <v>4.9631861215500887E-2</v>
      </c>
      <c r="EW29" s="103"/>
      <c r="EX29" s="102"/>
      <c r="EY29" s="103"/>
      <c r="EZ29" s="102"/>
      <c r="FA29" s="103"/>
      <c r="FB29" s="105">
        <f t="shared" si="69"/>
        <v>1.346723623504981E-2</v>
      </c>
      <c r="FC29" s="102">
        <f t="shared" si="70"/>
        <v>0</v>
      </c>
      <c r="FD29" s="102">
        <f t="shared" si="71"/>
        <v>0</v>
      </c>
      <c r="FE29" s="102">
        <f t="shared" si="72"/>
        <v>9.7628811107188396E-3</v>
      </c>
      <c r="FF29" s="102">
        <f t="shared" si="73"/>
        <v>6.4578605476431405E-2</v>
      </c>
      <c r="FG29" s="102">
        <f t="shared" si="74"/>
        <v>3.4289852659072598E-2</v>
      </c>
      <c r="FH29" s="102">
        <f t="shared" si="75"/>
        <v>2.3316375646307154E-2</v>
      </c>
      <c r="FI29" s="102">
        <f t="shared" si="76"/>
        <v>0</v>
      </c>
      <c r="FJ29" s="103"/>
      <c r="FK29" s="102"/>
      <c r="FL29" s="103"/>
      <c r="FM29" s="102"/>
      <c r="FN29" s="103"/>
      <c r="FO29" s="106">
        <f t="shared" si="77"/>
        <v>2.096798090736194E-2</v>
      </c>
    </row>
    <row r="30" spans="1:171">
      <c r="A30" s="107" t="s">
        <v>77</v>
      </c>
      <c r="B30" s="108">
        <f>VLOOKUP(A30,[1]Лист4!A12:B53,2,0)</f>
        <v>511392.73</v>
      </c>
      <c r="C30" s="109">
        <f>VLOOKUP(A30,[1]Лист5!A25:B56,2,0)</f>
        <v>313348.5</v>
      </c>
      <c r="D30" s="108">
        <f>VLOOKUP(A30,[1]Лист6!A25:B56,2,0)</f>
        <v>365350.81</v>
      </c>
      <c r="E30" s="109">
        <f>VLOOKUP(A30,[1]Лист7!A25:B56,2,0)</f>
        <v>327580.93</v>
      </c>
      <c r="F30" s="108">
        <f>VLOOKUP(A30,[1]Лист8!A25:B58,2,0)</f>
        <v>388669.77</v>
      </c>
      <c r="G30" s="109">
        <f>VLOOKUP(A30,[1]Лист9!A25:B56,2,0)</f>
        <v>308665.24</v>
      </c>
      <c r="H30" s="89">
        <f>VLOOKUP(A30,[1]Лист11!B18:C50,2,0)</f>
        <v>322571.55</v>
      </c>
      <c r="I30" s="109"/>
      <c r="J30" s="108"/>
      <c r="K30" s="109"/>
      <c r="L30" s="108"/>
      <c r="M30" s="109"/>
      <c r="N30" s="110">
        <f t="shared" si="33"/>
        <v>2537579.5299999998</v>
      </c>
      <c r="O30" s="108">
        <f>VLOOKUP(A30,[1]Лист4!A20:C52,3,0)</f>
        <v>565455</v>
      </c>
      <c r="P30" s="109">
        <f>VLOOKUP(A30,[1]Лист5!A25:C56,3,0)</f>
        <v>345595</v>
      </c>
      <c r="Q30" s="108">
        <f>VLOOKUP(A30,[1]Лист6!A25:C56,3,0)</f>
        <v>402785</v>
      </c>
      <c r="R30" s="109">
        <f>VLOOKUP(A30,[1]Лист7!A25:C56,3,0)</f>
        <v>360770</v>
      </c>
      <c r="S30" s="108">
        <f>VLOOKUP(A30,[1]Лист8!A25:C58,3,0)</f>
        <v>429060</v>
      </c>
      <c r="T30" s="109">
        <f>VLOOKUP(A30,[1]Лист9!A25:D56,3,0)</f>
        <v>340565</v>
      </c>
      <c r="U30" s="89">
        <f>VLOOKUP(A30,[1]Лист11!B18:D50,3,0)</f>
        <v>354930</v>
      </c>
      <c r="V30" s="109"/>
      <c r="W30" s="108"/>
      <c r="X30" s="109"/>
      <c r="Y30" s="108"/>
      <c r="Z30" s="109"/>
      <c r="AA30" s="111">
        <f t="shared" si="34"/>
        <v>2799160</v>
      </c>
      <c r="AB30" s="108">
        <f>VLOOKUP(A30,[1]Лист4!A20:D52,4,0)</f>
        <v>54062.27</v>
      </c>
      <c r="AC30" s="109">
        <f>VLOOKUP(A30,[1]Лист5!A25:D56,4,0)</f>
        <v>32246.5</v>
      </c>
      <c r="AD30" s="108">
        <f>VLOOKUP(A30,[1]Лист6!A25:D56,4,0)</f>
        <v>37434.19</v>
      </c>
      <c r="AE30" s="109">
        <f>VLOOKUP(A30,[1]Лист7!A25:D56,4,0)</f>
        <v>33189.07</v>
      </c>
      <c r="AF30" s="108">
        <f>VLOOKUP(A30,[1]Лист8!A25:D58,4,0)</f>
        <v>40390.230000000003</v>
      </c>
      <c r="AG30" s="109">
        <f>VLOOKUP(A30,[1]Лист9!A25:D56,4,0)</f>
        <v>31899.759999999998</v>
      </c>
      <c r="AH30" s="89">
        <f>VLOOKUP(A30,[1]Лист11!B18:E50,4,0)</f>
        <v>32358.45</v>
      </c>
      <c r="AI30" s="109"/>
      <c r="AJ30" s="108"/>
      <c r="AK30" s="109"/>
      <c r="AL30" s="108"/>
      <c r="AM30" s="109"/>
      <c r="AN30" s="112">
        <f t="shared" si="35"/>
        <v>261580.47000000003</v>
      </c>
      <c r="AO30" s="109">
        <f>VLOOKUP(A30,[1]Лист4!A20:E52,5,0)</f>
        <v>467796.7</v>
      </c>
      <c r="AP30" s="108">
        <f>VLOOKUP(A30,[1]Лист5!A25:E56,5,0)</f>
        <v>361810.78</v>
      </c>
      <c r="AQ30" s="109">
        <f>VLOOKUP(A30,[1]Лист6!A25:E56,5,0)</f>
        <v>366448.62</v>
      </c>
      <c r="AR30" s="108">
        <f>VLOOKUP(A30,[1]Лист7!A25:E56,5,0)</f>
        <v>368501.69</v>
      </c>
      <c r="AS30" s="109">
        <f>VLOOKUP(A30,[1]Лист8!A25:E58,5,0)</f>
        <v>279676.15000000002</v>
      </c>
      <c r="AT30" s="108">
        <f>VLOOKUP(A30,[1]Лист9!A25:E56,5,0)</f>
        <v>406370.33</v>
      </c>
      <c r="AU30" s="90">
        <f>VLOOKUP(A30,[1]Лист11!B18:F50,5,0)</f>
        <v>402667.78</v>
      </c>
      <c r="AV30" s="108"/>
      <c r="AW30" s="109"/>
      <c r="AX30" s="108"/>
      <c r="AY30" s="109"/>
      <c r="AZ30" s="108"/>
      <c r="BA30" s="94">
        <f t="shared" si="46"/>
        <v>406370.33</v>
      </c>
      <c r="BB30" s="109"/>
      <c r="BC30" s="108"/>
      <c r="BD30" s="109"/>
      <c r="BE30" s="108"/>
      <c r="BF30" s="109"/>
      <c r="BG30" s="108"/>
      <c r="BH30" s="109"/>
      <c r="BI30" s="108"/>
      <c r="BJ30" s="109"/>
      <c r="BK30" s="108"/>
      <c r="BL30" s="109"/>
      <c r="BM30" s="108"/>
      <c r="BN30" s="95">
        <f t="shared" si="47"/>
        <v>0</v>
      </c>
      <c r="BO30" s="109"/>
      <c r="BP30" s="108"/>
      <c r="BQ30" s="109"/>
      <c r="BR30" s="108"/>
      <c r="BS30" s="109"/>
      <c r="BT30" s="108"/>
      <c r="BU30" s="109"/>
      <c r="BV30" s="108"/>
      <c r="BW30" s="109"/>
      <c r="BX30" s="108"/>
      <c r="BY30" s="109"/>
      <c r="BZ30" s="108"/>
      <c r="CA30" s="96">
        <f t="shared" si="48"/>
        <v>0</v>
      </c>
      <c r="CB30" s="109"/>
      <c r="CC30" s="108"/>
      <c r="CD30" s="109"/>
      <c r="CE30" s="108"/>
      <c r="CF30" s="109"/>
      <c r="CG30" s="108"/>
      <c r="CH30" s="109"/>
      <c r="CI30" s="108"/>
      <c r="CJ30" s="109"/>
      <c r="CK30" s="108"/>
      <c r="CL30" s="109"/>
      <c r="CM30" s="108"/>
      <c r="CN30" s="97">
        <f t="shared" si="49"/>
        <v>0</v>
      </c>
      <c r="CO30" s="109"/>
      <c r="CP30" s="108"/>
      <c r="CQ30" s="109"/>
      <c r="CR30" s="108"/>
      <c r="CS30" s="109"/>
      <c r="CT30" s="108"/>
      <c r="CU30" s="109"/>
      <c r="CV30" s="108"/>
      <c r="CW30" s="109"/>
      <c r="CX30" s="108"/>
      <c r="CY30" s="109"/>
      <c r="CZ30" s="108"/>
      <c r="DA30" s="97">
        <f t="shared" si="50"/>
        <v>0</v>
      </c>
      <c r="DB30" s="98">
        <f t="shared" si="51"/>
        <v>0</v>
      </c>
      <c r="DC30" s="109"/>
      <c r="DD30" s="99">
        <f t="shared" si="52"/>
        <v>2.2662416206758405</v>
      </c>
      <c r="DE30" s="99">
        <f t="shared" si="45"/>
        <v>3.0100605086594143</v>
      </c>
      <c r="DF30" s="99">
        <f t="shared" si="45"/>
        <v>2.6743108387831005</v>
      </c>
      <c r="DG30" s="99">
        <f t="shared" si="45"/>
        <v>3.5978067685868433</v>
      </c>
      <c r="DH30" s="99">
        <f t="shared" si="45"/>
        <v>2.6995130708928059</v>
      </c>
      <c r="DI30" s="99">
        <f t="shared" si="45"/>
        <v>2.3922597416331843</v>
      </c>
      <c r="DJ30" s="108"/>
      <c r="DK30" s="109"/>
      <c r="DL30" s="108"/>
      <c r="DM30" s="109"/>
      <c r="DN30" s="108"/>
      <c r="DO30" s="113"/>
      <c r="DP30" s="90">
        <f>VLOOKUP(A30,[1]Лист3!A14:B45,2,0)</f>
        <v>57742</v>
      </c>
      <c r="DQ30" s="89">
        <f>VLOOKUP(A30,[1]Лист3!A14:C45,3,0)</f>
        <v>131091</v>
      </c>
      <c r="DR30" s="90">
        <f>VLOOKUP(A30,[1]Лист3!A14:D45,4,0)</f>
        <v>82683</v>
      </c>
      <c r="DS30" s="89">
        <f>VLOOKUP(A30,[1]Лист3!A14:E45,5,0)</f>
        <v>129200</v>
      </c>
      <c r="DT30" s="90">
        <f>VLOOKUP(A30,[1]Лист3!A14:F45,6,0)</f>
        <v>172262</v>
      </c>
      <c r="DU30" s="89">
        <f>VLOOKUP(A30,[1]Лист3!A14:G45,7,0)</f>
        <v>160417</v>
      </c>
      <c r="DV30" s="90">
        <f>[1]Лист13!F18</f>
        <v>234456</v>
      </c>
      <c r="DW30" s="108"/>
      <c r="DX30" s="109"/>
      <c r="DY30" s="108"/>
      <c r="DZ30" s="109"/>
      <c r="EA30" s="108"/>
      <c r="EB30" s="101">
        <f t="shared" si="53"/>
        <v>967851</v>
      </c>
      <c r="EC30" s="102">
        <f t="shared" si="54"/>
        <v>3.6417360664682819E-2</v>
      </c>
      <c r="ED30" s="103">
        <f t="shared" si="55"/>
        <v>2.5499676258759561E-2</v>
      </c>
      <c r="EE30" s="103">
        <f t="shared" si="56"/>
        <v>2.8932522874781114E-2</v>
      </c>
      <c r="EF30" s="103">
        <f t="shared" si="57"/>
        <v>2.8792461320734503E-2</v>
      </c>
      <c r="EG30" s="103">
        <f t="shared" si="58"/>
        <v>3.3731648091895695E-2</v>
      </c>
      <c r="EH30" s="103">
        <f t="shared" si="59"/>
        <v>3.440185391035866E-2</v>
      </c>
      <c r="EI30" s="103">
        <f t="shared" si="60"/>
        <v>3.6557464867217698E-2</v>
      </c>
      <c r="EJ30" s="114"/>
      <c r="EK30" s="115"/>
      <c r="EL30" s="114"/>
      <c r="EM30" s="115"/>
      <c r="EN30" s="114"/>
      <c r="EO30" s="104">
        <f t="shared" si="61"/>
        <v>3.1857398950320623E-2</v>
      </c>
      <c r="EP30" s="102">
        <f t="shared" si="62"/>
        <v>6.0070046555664704E-2</v>
      </c>
      <c r="EQ30" s="102">
        <f t="shared" si="63"/>
        <v>4.0143972782693951E-2</v>
      </c>
      <c r="ER30" s="102">
        <f t="shared" si="64"/>
        <v>4.5767620603438017E-2</v>
      </c>
      <c r="ES30" s="102">
        <f t="shared" si="65"/>
        <v>5.0191901310550437E-2</v>
      </c>
      <c r="ET30" s="102">
        <f t="shared" si="66"/>
        <v>6.6509377851209014E-2</v>
      </c>
      <c r="EU30" s="102">
        <f t="shared" si="67"/>
        <v>5.4428109822078449E-2</v>
      </c>
      <c r="EV30" s="102">
        <f t="shared" si="68"/>
        <v>5.6301843980673963E-2</v>
      </c>
      <c r="EW30" s="114"/>
      <c r="EX30" s="115"/>
      <c r="EY30" s="114"/>
      <c r="EZ30" s="115"/>
      <c r="FA30" s="114"/>
      <c r="FB30" s="105">
        <f t="shared" si="69"/>
        <v>3.3098710608426389E-2</v>
      </c>
      <c r="FC30" s="102">
        <f t="shared" si="70"/>
        <v>7.0514964021645308E-3</v>
      </c>
      <c r="FD30" s="102">
        <f t="shared" si="71"/>
        <v>1.138384626873851E-2</v>
      </c>
      <c r="FE30" s="102">
        <f t="shared" si="72"/>
        <v>6.4862300234433019E-3</v>
      </c>
      <c r="FF30" s="102">
        <f t="shared" si="73"/>
        <v>1.008231082281418E-2</v>
      </c>
      <c r="FG30" s="102">
        <f t="shared" si="74"/>
        <v>1.9939772607996259E-2</v>
      </c>
      <c r="FH30" s="102">
        <f t="shared" si="75"/>
        <v>1.584300359210826E-2</v>
      </c>
      <c r="FI30" s="102">
        <f t="shared" si="76"/>
        <v>3.4687566571570676E-2</v>
      </c>
      <c r="FJ30" s="114"/>
      <c r="FK30" s="115"/>
      <c r="FL30" s="114"/>
      <c r="FM30" s="115"/>
      <c r="FN30" s="114"/>
      <c r="FO30" s="106">
        <f t="shared" si="77"/>
        <v>1.3672192406998475E-2</v>
      </c>
    </row>
    <row r="31" spans="1:171">
      <c r="A31" s="88" t="s">
        <v>78</v>
      </c>
      <c r="B31" s="89">
        <f>VLOOKUP(A31,[1]Лист4!A14:B58,2,0)</f>
        <v>106662.03</v>
      </c>
      <c r="C31" s="90">
        <f>VLOOKUP(A31,[1]Лист5!A30:B61,2,0)</f>
        <v>78575.27</v>
      </c>
      <c r="D31" s="89">
        <f>VLOOKUP(A31,[1]Лист6!A30:B61,2,0)</f>
        <v>91324.65</v>
      </c>
      <c r="E31" s="90">
        <f>VLOOKUP(A31,[1]Лист7!A30:B61,2,0)</f>
        <v>78137.399999999994</v>
      </c>
      <c r="F31" s="89">
        <f>VLOOKUP(A31,[1]Лист8!A30:B63,2,0)</f>
        <v>116345.77</v>
      </c>
      <c r="G31" s="90">
        <f>VLOOKUP(A31,[1]Лист9!A30:B61,2,0)</f>
        <v>110359.74</v>
      </c>
      <c r="H31" s="89">
        <f>VLOOKUP(A31,[1]Лист11!B19:C51,2,0)</f>
        <v>288073.06</v>
      </c>
      <c r="I31" s="90"/>
      <c r="J31" s="89"/>
      <c r="K31" s="90"/>
      <c r="L31" s="89"/>
      <c r="M31" s="90"/>
      <c r="N31" s="91">
        <f t="shared" si="33"/>
        <v>869477.91999999993</v>
      </c>
      <c r="O31" s="89">
        <f>VLOOKUP(A31,[1]Лист4!A25:C57,3,0)</f>
        <v>117730</v>
      </c>
      <c r="P31" s="90">
        <f>VLOOKUP(A31,[1]Лист5!A30:C61,3,0)</f>
        <v>86625</v>
      </c>
      <c r="Q31" s="89">
        <f>VLOOKUP(A31,[1]Лист6!A30:C61,3,0)</f>
        <v>100615</v>
      </c>
      <c r="R31" s="90">
        <f>VLOOKUP(A31,[1]Лист7!A30:C61,3,0)</f>
        <v>86395</v>
      </c>
      <c r="S31" s="89">
        <f>VLOOKUP(A31,[1]Лист8!A30:C63,3,0)</f>
        <v>128465</v>
      </c>
      <c r="T31" s="90">
        <f>VLOOKUP(A31,[1]Лист9!A30:D61,3,0)</f>
        <v>122180</v>
      </c>
      <c r="U31" s="89">
        <f>VLOOKUP(A31,[1]Лист11!B19:D51,3,0)</f>
        <v>320235</v>
      </c>
      <c r="V31" s="90"/>
      <c r="W31" s="89"/>
      <c r="X31" s="90"/>
      <c r="Y31" s="89"/>
      <c r="Z31" s="90"/>
      <c r="AA31" s="92">
        <f t="shared" si="34"/>
        <v>962245</v>
      </c>
      <c r="AB31" s="89">
        <f>VLOOKUP(A31,[1]Лист4!A25:D57,4,0)</f>
        <v>11067.97</v>
      </c>
      <c r="AC31" s="90">
        <f>VLOOKUP(A31,[1]Лист5!A30:D61,4,0)</f>
        <v>8049.73</v>
      </c>
      <c r="AD31" s="89">
        <f>VLOOKUP(A31,[1]Лист6!A30:D61,4,0)</f>
        <v>9290.35</v>
      </c>
      <c r="AE31" s="90">
        <f>VLOOKUP(A31,[1]Лист7!A30:D61,4,0)</f>
        <v>8257.6</v>
      </c>
      <c r="AF31" s="89">
        <f>VLOOKUP(A31,[1]Лист8!A30:D63,4,0)</f>
        <v>12119.23</v>
      </c>
      <c r="AG31" s="90">
        <f>VLOOKUP(A31,[1]Лист9!A30:D61,4,0)</f>
        <v>11820.26</v>
      </c>
      <c r="AH31" s="89">
        <f>VLOOKUP(A31,[1]Лист11!B19:E51,4,0)</f>
        <v>32161.94</v>
      </c>
      <c r="AI31" s="90"/>
      <c r="AJ31" s="89"/>
      <c r="AK31" s="90"/>
      <c r="AL31" s="89"/>
      <c r="AM31" s="90"/>
      <c r="AN31" s="93">
        <f t="shared" si="35"/>
        <v>92767.079999999987</v>
      </c>
      <c r="AO31" s="90">
        <f>VLOOKUP(A31,[1]Лист4!A25:E57,5,0)</f>
        <v>106737.76</v>
      </c>
      <c r="AP31" s="89">
        <f>VLOOKUP(A31,[1]Лист5!A30:E61,5,0)</f>
        <v>125077.02</v>
      </c>
      <c r="AQ31" s="90">
        <f>VLOOKUP(A31,[1]Лист6!A30:E61,5,0)</f>
        <v>140839.96</v>
      </c>
      <c r="AR31" s="89">
        <f>VLOOKUP(A31,[1]Лист7!A30:E61,5,0)</f>
        <v>133704.89000000001</v>
      </c>
      <c r="AS31" s="90">
        <f>VLOOKUP(A31,[1]Лист8!A30:E63,5,0)</f>
        <v>110746.66</v>
      </c>
      <c r="AT31" s="89">
        <f>VLOOKUP(A31,[1]Лист9!A30:E61,5,0)</f>
        <v>148507.01</v>
      </c>
      <c r="AU31" s="90">
        <f>VLOOKUP(A31,[1]Лист11!B19:F51,5,0)</f>
        <v>271658.73</v>
      </c>
      <c r="AV31" s="89"/>
      <c r="AW31" s="90"/>
      <c r="AX31" s="89"/>
      <c r="AY31" s="90"/>
      <c r="AZ31" s="89"/>
      <c r="BA31" s="94">
        <f t="shared" si="46"/>
        <v>148507.01</v>
      </c>
      <c r="BB31" s="90"/>
      <c r="BC31" s="89"/>
      <c r="BD31" s="90"/>
      <c r="BE31" s="89"/>
      <c r="BF31" s="90"/>
      <c r="BG31" s="89"/>
      <c r="BH31" s="90"/>
      <c r="BI31" s="89"/>
      <c r="BJ31" s="90"/>
      <c r="BK31" s="89"/>
      <c r="BL31" s="90"/>
      <c r="BM31" s="89"/>
      <c r="BN31" s="95">
        <f t="shared" si="47"/>
        <v>0</v>
      </c>
      <c r="BO31" s="90"/>
      <c r="BP31" s="89"/>
      <c r="BQ31" s="90"/>
      <c r="BR31" s="89">
        <f>[1]Лист10!C3</f>
        <v>5455.62</v>
      </c>
      <c r="BS31" s="89">
        <f>[1]Лист10!D3</f>
        <v>3077.4371999999998</v>
      </c>
      <c r="BT31" s="89">
        <f>[1]Лист10!E3</f>
        <v>5049.63</v>
      </c>
      <c r="BU31" s="90"/>
      <c r="BV31" s="89"/>
      <c r="BW31" s="90"/>
      <c r="BX31" s="89"/>
      <c r="BY31" s="90"/>
      <c r="BZ31" s="89"/>
      <c r="CA31" s="96">
        <f t="shared" si="48"/>
        <v>13582.6872</v>
      </c>
      <c r="CB31" s="90"/>
      <c r="CC31" s="89"/>
      <c r="CD31" s="90"/>
      <c r="CE31" s="89"/>
      <c r="CF31" s="89"/>
      <c r="CG31" s="89"/>
      <c r="CH31" s="90"/>
      <c r="CI31" s="89"/>
      <c r="CJ31" s="90"/>
      <c r="CK31" s="89"/>
      <c r="CL31" s="90"/>
      <c r="CM31" s="89"/>
      <c r="CN31" s="97">
        <f t="shared" si="49"/>
        <v>0</v>
      </c>
      <c r="CO31" s="90"/>
      <c r="CP31" s="89"/>
      <c r="CQ31" s="90"/>
      <c r="CR31" s="89"/>
      <c r="CS31" s="89"/>
      <c r="CT31" s="89"/>
      <c r="CU31" s="90"/>
      <c r="CV31" s="89"/>
      <c r="CW31" s="90"/>
      <c r="CX31" s="89"/>
      <c r="CY31" s="90"/>
      <c r="CZ31" s="89"/>
      <c r="DA31" s="97">
        <f t="shared" si="50"/>
        <v>0</v>
      </c>
      <c r="DB31" s="98">
        <f t="shared" si="51"/>
        <v>13582.6872</v>
      </c>
      <c r="DC31" s="90"/>
      <c r="DD31" s="99">
        <f t="shared" si="52"/>
        <v>2.0337427147656419</v>
      </c>
      <c r="DE31" s="99">
        <f t="shared" si="45"/>
        <v>2.0605976346452186</v>
      </c>
      <c r="DF31" s="99">
        <f t="shared" si="45"/>
        <v>1.7076423032520918</v>
      </c>
      <c r="DG31" s="99">
        <f t="shared" si="45"/>
        <v>2.8556767997584798</v>
      </c>
      <c r="DH31" s="99">
        <f t="shared" si="45"/>
        <v>2.554094759777171</v>
      </c>
      <c r="DI31" s="99">
        <f t="shared" si="45"/>
        <v>4.1137060817952458</v>
      </c>
      <c r="DJ31" s="89"/>
      <c r="DK31" s="90"/>
      <c r="DL31" s="89"/>
      <c r="DM31" s="90"/>
      <c r="DN31" s="89"/>
      <c r="DO31" s="113"/>
      <c r="DP31" s="90">
        <f>VLOOKUP(A31,[1]Лист3!A15:B46,2,0)</f>
        <v>39427</v>
      </c>
      <c r="DQ31" s="89">
        <f>VLOOKUP(A31,[1]Лист3!A15:C46,3,0)</f>
        <v>0</v>
      </c>
      <c r="DR31" s="90">
        <f>VLOOKUP(A31,[1]Лист3!A15:D46,4,0)</f>
        <v>147465</v>
      </c>
      <c r="DS31" s="89">
        <f>VLOOKUP(A31,[1]Лист3!A15:E46,5,0)</f>
        <v>181854</v>
      </c>
      <c r="DT31" s="90">
        <f>VLOOKUP(A31,[1]Лист3!A15:F46,6,0)</f>
        <v>114891</v>
      </c>
      <c r="DU31" s="89">
        <f>VLOOKUP(A31,[1]Лист3!A15:G46,7,0)</f>
        <v>168321</v>
      </c>
      <c r="DV31" s="90">
        <f>[1]Лист13!F15</f>
        <v>185843</v>
      </c>
      <c r="DW31" s="89"/>
      <c r="DX31" s="90"/>
      <c r="DY31" s="89"/>
      <c r="DZ31" s="90"/>
      <c r="EA31" s="89"/>
      <c r="EB31" s="101">
        <f t="shared" si="53"/>
        <v>837801</v>
      </c>
      <c r="EC31" s="102">
        <f t="shared" si="54"/>
        <v>7.5956293233523653E-3</v>
      </c>
      <c r="ED31" s="103">
        <f t="shared" si="55"/>
        <v>6.3942988300394682E-3</v>
      </c>
      <c r="EE31" s="103">
        <f t="shared" si="56"/>
        <v>7.2320970772074625E-3</v>
      </c>
      <c r="EF31" s="103">
        <f t="shared" si="57"/>
        <v>6.8678236770460359E-3</v>
      </c>
      <c r="EG31" s="103">
        <f t="shared" si="58"/>
        <v>1.0097349661695159E-2</v>
      </c>
      <c r="EH31" s="103">
        <f t="shared" si="59"/>
        <v>1.2299990932134651E-2</v>
      </c>
      <c r="EI31" s="103">
        <f t="shared" si="60"/>
        <v>3.264770488947924E-2</v>
      </c>
      <c r="EJ31" s="103"/>
      <c r="EK31" s="102"/>
      <c r="EL31" s="103"/>
      <c r="EM31" s="102"/>
      <c r="EN31" s="103"/>
      <c r="EO31" s="104">
        <f t="shared" si="61"/>
        <v>1.0915640139930889E-2</v>
      </c>
      <c r="EP31" s="102">
        <f t="shared" si="62"/>
        <v>1.229792003141378E-2</v>
      </c>
      <c r="EQ31" s="102">
        <f t="shared" si="63"/>
        <v>1.0021184997690755E-2</v>
      </c>
      <c r="ER31" s="102">
        <f t="shared" si="64"/>
        <v>1.1358525830882153E-2</v>
      </c>
      <c r="ES31" s="102">
        <f t="shared" si="65"/>
        <v>1.2487986082827911E-2</v>
      </c>
      <c r="ET31" s="102">
        <f t="shared" si="66"/>
        <v>1.995637180911591E-2</v>
      </c>
      <c r="EU31" s="102">
        <f t="shared" si="67"/>
        <v>2.0168001558805493E-2</v>
      </c>
      <c r="EV31" s="102">
        <f t="shared" si="68"/>
        <v>5.5959927870333624E-2</v>
      </c>
      <c r="EW31" s="103"/>
      <c r="EX31" s="102"/>
      <c r="EY31" s="103"/>
      <c r="EZ31" s="102"/>
      <c r="FA31" s="103"/>
      <c r="FB31" s="105">
        <f t="shared" si="69"/>
        <v>1.1378080849042302E-2</v>
      </c>
      <c r="FC31" s="102">
        <f t="shared" si="70"/>
        <v>4.8148548482584768E-3</v>
      </c>
      <c r="FD31" s="102">
        <f t="shared" si="71"/>
        <v>0</v>
      </c>
      <c r="FE31" s="102">
        <f t="shared" si="72"/>
        <v>1.1568181009482802E-2</v>
      </c>
      <c r="FF31" s="102">
        <f t="shared" si="73"/>
        <v>1.4191242665418342E-2</v>
      </c>
      <c r="FG31" s="102">
        <f t="shared" si="74"/>
        <v>1.3298930783952922E-2</v>
      </c>
      <c r="FH31" s="102">
        <f t="shared" si="75"/>
        <v>1.6623613504973003E-2</v>
      </c>
      <c r="FI31" s="102">
        <f t="shared" si="76"/>
        <v>2.7495314405945714E-2</v>
      </c>
      <c r="FJ31" s="103"/>
      <c r="FK31" s="102"/>
      <c r="FL31" s="103"/>
      <c r="FM31" s="102"/>
      <c r="FN31" s="103"/>
      <c r="FO31" s="106">
        <f t="shared" si="77"/>
        <v>1.183506187499494E-2</v>
      </c>
    </row>
    <row r="32" spans="1:171">
      <c r="A32" s="107" t="s">
        <v>79</v>
      </c>
      <c r="B32" s="108">
        <f>VLOOKUP(A32,[1]Лист4!A14:B60,2,0)</f>
        <v>636141.49</v>
      </c>
      <c r="C32" s="109">
        <f>VLOOKUP(A32,[1]Лист5!A32:B63,2,0)</f>
        <v>367743.87</v>
      </c>
      <c r="D32" s="108">
        <f>VLOOKUP(A32,[1]Лист6!A32:B63,2,0)</f>
        <v>377771.46</v>
      </c>
      <c r="E32" s="109">
        <f>VLOOKUP(A32,[1]Лист7!A32:B63,2,0)</f>
        <v>380111.1</v>
      </c>
      <c r="F32" s="108">
        <f>VLOOKUP(A32,[1]Лист8!A32:B65,2,0)</f>
        <v>434969.42</v>
      </c>
      <c r="G32" s="109">
        <f>VLOOKUP(A32,[1]Лист9!A32:B63,2,0)</f>
        <v>387558.07</v>
      </c>
      <c r="H32" s="89">
        <f>VLOOKUP(A32,[1]Лист11!B20:C52,2,0)</f>
        <v>196982.02</v>
      </c>
      <c r="I32" s="109"/>
      <c r="J32" s="108"/>
      <c r="K32" s="109"/>
      <c r="L32" s="108"/>
      <c r="M32" s="109"/>
      <c r="N32" s="110">
        <f t="shared" si="33"/>
        <v>2781277.4299999997</v>
      </c>
      <c r="O32" s="108">
        <f>VLOOKUP(A32,[1]Лист4!A27:C59,3,0)</f>
        <v>704827</v>
      </c>
      <c r="P32" s="109">
        <f>VLOOKUP(A32,[1]Лист5!A32:C63,3,0)</f>
        <v>407395</v>
      </c>
      <c r="Q32" s="108">
        <f>VLOOKUP(A32,[1]Лист6!A32:C63,3,0)</f>
        <v>418165</v>
      </c>
      <c r="R32" s="109">
        <f>VLOOKUP(A32,[1]Лист7!A32:C63,3,0)</f>
        <v>419715</v>
      </c>
      <c r="S32" s="108">
        <f>VLOOKUP(A32,[1]Лист8!A32:C65,3,0)</f>
        <v>481455</v>
      </c>
      <c r="T32" s="109">
        <f>VLOOKUP(A32,[1]Лист9!A32:D63,3,0)</f>
        <v>429645</v>
      </c>
      <c r="U32" s="89">
        <f>VLOOKUP(A32,[1]Лист11!B20:D52,3,0)</f>
        <v>216236</v>
      </c>
      <c r="V32" s="109"/>
      <c r="W32" s="108"/>
      <c r="X32" s="109"/>
      <c r="Y32" s="108"/>
      <c r="Z32" s="109"/>
      <c r="AA32" s="111">
        <f t="shared" si="34"/>
        <v>3077438</v>
      </c>
      <c r="AB32" s="108">
        <f>VLOOKUP(A32,[1]Лист4!A27:D59,4,0)</f>
        <v>68685.509999999995</v>
      </c>
      <c r="AC32" s="109">
        <f>VLOOKUP(A32,[1]Лист5!A32:D63,4,0)</f>
        <v>39651.129999999997</v>
      </c>
      <c r="AD32" s="108">
        <f>VLOOKUP(A32,[1]Лист6!A32:D63,4,0)</f>
        <v>40393.54</v>
      </c>
      <c r="AE32" s="109">
        <f>VLOOKUP(A32,[1]Лист7!A32:D63,4,0)</f>
        <v>39603.9</v>
      </c>
      <c r="AF32" s="108">
        <f>VLOOKUP(A32,[1]Лист8!A32:D65,4,0)</f>
        <v>46485.58</v>
      </c>
      <c r="AG32" s="109">
        <f>VLOOKUP(A32,[1]Лист9!A32:D63,4,0)</f>
        <v>42086.93</v>
      </c>
      <c r="AH32" s="89">
        <f>VLOOKUP(A32,[1]Лист11!B20:E52,4,0)</f>
        <v>19253.98</v>
      </c>
      <c r="AI32" s="109"/>
      <c r="AJ32" s="108"/>
      <c r="AK32" s="109"/>
      <c r="AL32" s="108"/>
      <c r="AM32" s="109"/>
      <c r="AN32" s="112">
        <f t="shared" si="35"/>
        <v>296160.56999999995</v>
      </c>
      <c r="AO32" s="109">
        <f>VLOOKUP(A32,[1]Лист4!A27:E59,5,0)</f>
        <v>461538.04</v>
      </c>
      <c r="AP32" s="108">
        <f>VLOOKUP(A32,[1]Лист5!A32:E63,5,0)</f>
        <v>342517.81</v>
      </c>
      <c r="AQ32" s="109">
        <f>VLOOKUP(A32,[1]Лист6!A32:E63,5,0)</f>
        <v>367835.85</v>
      </c>
      <c r="AR32" s="108">
        <f>VLOOKUP(A32,[1]Лист7!A32:E63,5,0)</f>
        <v>327553.08</v>
      </c>
      <c r="AS32" s="109">
        <f>VLOOKUP(A32,[1]Лист8!A32:E65,5,0)</f>
        <v>274457.48</v>
      </c>
      <c r="AT32" s="108">
        <f>VLOOKUP(A32,[1]Лист9!A32:E63,5,0)</f>
        <v>471910.44</v>
      </c>
      <c r="AU32" s="90">
        <f>VLOOKUP(A32,[1]Лист11!B20:F52,5,0)</f>
        <v>204905.31</v>
      </c>
      <c r="AV32" s="108"/>
      <c r="AW32" s="109"/>
      <c r="AX32" s="108"/>
      <c r="AY32" s="109"/>
      <c r="AZ32" s="108"/>
      <c r="BA32" s="94">
        <f t="shared" si="46"/>
        <v>471910.44</v>
      </c>
      <c r="BB32" s="109"/>
      <c r="BC32" s="108"/>
      <c r="BD32" s="109"/>
      <c r="BE32" s="108"/>
      <c r="BF32" s="109"/>
      <c r="BG32" s="108"/>
      <c r="BH32" s="109"/>
      <c r="BI32" s="108"/>
      <c r="BJ32" s="109"/>
      <c r="BK32" s="108"/>
      <c r="BL32" s="109"/>
      <c r="BM32" s="108"/>
      <c r="BN32" s="95">
        <f t="shared" si="47"/>
        <v>0</v>
      </c>
      <c r="BO32" s="109"/>
      <c r="BP32" s="108"/>
      <c r="BQ32" s="109"/>
      <c r="BR32" s="108"/>
      <c r="BS32" s="109"/>
      <c r="BT32" s="108"/>
      <c r="BU32" s="109"/>
      <c r="BV32" s="108"/>
      <c r="BW32" s="109"/>
      <c r="BX32" s="108"/>
      <c r="BY32" s="109"/>
      <c r="BZ32" s="108"/>
      <c r="CA32" s="96">
        <f t="shared" si="48"/>
        <v>0</v>
      </c>
      <c r="CB32" s="109"/>
      <c r="CC32" s="108"/>
      <c r="CD32" s="109"/>
      <c r="CE32" s="108"/>
      <c r="CF32" s="109"/>
      <c r="CG32" s="108"/>
      <c r="CH32" s="109"/>
      <c r="CI32" s="108"/>
      <c r="CJ32" s="109"/>
      <c r="CK32" s="108"/>
      <c r="CL32" s="109"/>
      <c r="CM32" s="108"/>
      <c r="CN32" s="97">
        <f t="shared" si="49"/>
        <v>0</v>
      </c>
      <c r="CO32" s="109"/>
      <c r="CP32" s="108"/>
      <c r="CQ32" s="109"/>
      <c r="CR32" s="108"/>
      <c r="CS32" s="109"/>
      <c r="CT32" s="108"/>
      <c r="CU32" s="109"/>
      <c r="CV32" s="108"/>
      <c r="CW32" s="109"/>
      <c r="CX32" s="108"/>
      <c r="CY32" s="109"/>
      <c r="CZ32" s="108"/>
      <c r="DA32" s="97">
        <f t="shared" si="50"/>
        <v>0</v>
      </c>
      <c r="DB32" s="98">
        <f t="shared" si="51"/>
        <v>0</v>
      </c>
      <c r="DC32" s="109"/>
      <c r="DD32" s="99">
        <f t="shared" si="52"/>
        <v>2.7441666147942336</v>
      </c>
      <c r="DE32" s="99">
        <f t="shared" si="45"/>
        <v>3.1908454726621676</v>
      </c>
      <c r="DF32" s="99">
        <f t="shared" si="45"/>
        <v>3.2796993187682757</v>
      </c>
      <c r="DG32" s="99">
        <f t="shared" si="45"/>
        <v>4.3351673432439455</v>
      </c>
      <c r="DH32" s="99">
        <f t="shared" si="45"/>
        <v>3.1155524744418277</v>
      </c>
      <c r="DI32" s="99">
        <f t="shared" si="45"/>
        <v>1.7462538659893774</v>
      </c>
      <c r="DJ32" s="108"/>
      <c r="DK32" s="109"/>
      <c r="DL32" s="108"/>
      <c r="DM32" s="109"/>
      <c r="DN32" s="108"/>
      <c r="DO32" s="113"/>
      <c r="DP32" s="90">
        <f>VLOOKUP(A32,[1]Лист3!A16:B47,2,0)</f>
        <v>170004</v>
      </c>
      <c r="DQ32" s="89">
        <f>VLOOKUP(A32,[1]Лист3!A16:C47,3,0)</f>
        <v>0</v>
      </c>
      <c r="DR32" s="90">
        <f>VLOOKUP(A32,[1]Лист3!A16:D47,4,0)</f>
        <v>274908</v>
      </c>
      <c r="DS32" s="89">
        <f>VLOOKUP(A32,[1]Лист3!A16:E47,5,0)</f>
        <v>185724</v>
      </c>
      <c r="DT32" s="90">
        <f>VLOOKUP(A32,[1]Лист3!A16:F47,6,0)</f>
        <v>318836</v>
      </c>
      <c r="DU32" s="89">
        <f>VLOOKUP(A32,[1]Лист3!A16:G47,7,0)</f>
        <v>181555</v>
      </c>
      <c r="DV32" s="90">
        <f>[1]Лист13!F10</f>
        <v>332088</v>
      </c>
      <c r="DW32" s="108"/>
      <c r="DX32" s="109"/>
      <c r="DY32" s="108"/>
      <c r="DZ32" s="109"/>
      <c r="EA32" s="108"/>
      <c r="EB32" s="101">
        <f t="shared" si="53"/>
        <v>1463115</v>
      </c>
      <c r="EC32" s="102">
        <f t="shared" si="54"/>
        <v>4.5300984382587367E-2</v>
      </c>
      <c r="ED32" s="103">
        <f t="shared" si="55"/>
        <v>2.9926263030278944E-2</v>
      </c>
      <c r="EE32" s="103">
        <f t="shared" si="56"/>
        <v>2.9916127482759541E-2</v>
      </c>
      <c r="EF32" s="103">
        <f t="shared" si="57"/>
        <v>3.3409558194769901E-2</v>
      </c>
      <c r="EG32" s="103">
        <f t="shared" si="58"/>
        <v>3.7749875443557068E-2</v>
      </c>
      <c r="EH32" s="103">
        <f t="shared" si="59"/>
        <v>4.3194744267027144E-2</v>
      </c>
      <c r="EI32" s="103">
        <f t="shared" si="60"/>
        <v>2.2324235586255434E-2</v>
      </c>
      <c r="EJ32" s="114"/>
      <c r="EK32" s="115"/>
      <c r="EL32" s="114"/>
      <c r="EM32" s="115"/>
      <c r="EN32" s="114"/>
      <c r="EO32" s="104">
        <f t="shared" si="61"/>
        <v>3.4916842460118849E-2</v>
      </c>
      <c r="EP32" s="102">
        <f t="shared" si="62"/>
        <v>7.6318322989389342E-2</v>
      </c>
      <c r="EQ32" s="102">
        <f t="shared" si="63"/>
        <v>4.9362066690123253E-2</v>
      </c>
      <c r="ER32" s="102">
        <f t="shared" si="64"/>
        <v>4.9385767758025417E-2</v>
      </c>
      <c r="ES32" s="102">
        <f t="shared" si="65"/>
        <v>5.989306239412278E-2</v>
      </c>
      <c r="ET32" s="102">
        <f t="shared" si="66"/>
        <v>7.6546407506285677E-2</v>
      </c>
      <c r="EU32" s="102">
        <f t="shared" si="67"/>
        <v>7.180969537432659E-2</v>
      </c>
      <c r="EV32" s="102">
        <f t="shared" si="68"/>
        <v>3.3500819043156167E-2</v>
      </c>
      <c r="EW32" s="114"/>
      <c r="EX32" s="115"/>
      <c r="EY32" s="114"/>
      <c r="EZ32" s="115"/>
      <c r="FA32" s="114"/>
      <c r="FB32" s="105">
        <f t="shared" si="69"/>
        <v>3.638921311299622E-2</v>
      </c>
      <c r="FC32" s="102">
        <f t="shared" si="70"/>
        <v>2.0761016146887516E-2</v>
      </c>
      <c r="FD32" s="102">
        <f t="shared" si="71"/>
        <v>0</v>
      </c>
      <c r="FE32" s="102">
        <f t="shared" si="72"/>
        <v>2.1565696978638308E-2</v>
      </c>
      <c r="FF32" s="102">
        <f t="shared" si="73"/>
        <v>1.4493243771333906E-2</v>
      </c>
      <c r="FG32" s="102">
        <f t="shared" si="74"/>
        <v>3.6906092691615655E-2</v>
      </c>
      <c r="FH32" s="102">
        <f t="shared" si="75"/>
        <v>1.7930621549868249E-2</v>
      </c>
      <c r="FI32" s="102">
        <f t="shared" si="76"/>
        <v>4.9132138258862056E-2</v>
      </c>
      <c r="FJ32" s="114"/>
      <c r="FK32" s="115"/>
      <c r="FL32" s="114"/>
      <c r="FM32" s="115"/>
      <c r="FN32" s="114"/>
      <c r="FO32" s="106">
        <f t="shared" si="77"/>
        <v>2.0668460117895804E-2</v>
      </c>
    </row>
    <row r="33" spans="1:171">
      <c r="A33" s="107" t="s">
        <v>80</v>
      </c>
      <c r="B33" s="108">
        <f>VLOOKUP(A33,[1]Лист4!A16:B63,2,0)</f>
        <v>6852539.9299999997</v>
      </c>
      <c r="C33" s="109">
        <f>VLOOKUP(A33,[1]Лист5!A35:B66,2,0)</f>
        <v>5923638.3300000001</v>
      </c>
      <c r="D33" s="108">
        <f>VLOOKUP(A33,[1]Лист6!A35:B66,2,0)</f>
        <v>6306110.4100000001</v>
      </c>
      <c r="E33" s="109">
        <f>VLOOKUP(A33,[1]Лист7!A35:B66,2,0)</f>
        <v>5818655.8200000003</v>
      </c>
      <c r="F33" s="108">
        <f>VLOOKUP(A33,[1]Лист8!A35:B68,2,0)</f>
        <v>5196373.41</v>
      </c>
      <c r="G33" s="109">
        <f>VLOOKUP(A33,[1]Лист9!A35:B66,2,0)</f>
        <v>3866452.72</v>
      </c>
      <c r="H33" s="89">
        <f>VLOOKUP(A33,[1]Лист11!B21:C53,2,0)</f>
        <v>3882752.39</v>
      </c>
      <c r="I33" s="109"/>
      <c r="J33" s="108"/>
      <c r="K33" s="109"/>
      <c r="L33" s="108"/>
      <c r="M33" s="109"/>
      <c r="N33" s="110">
        <f t="shared" si="33"/>
        <v>37846523.010000005</v>
      </c>
      <c r="O33" s="108">
        <f>VLOOKUP(A33,[1]Лист4!A30:C62,3,0)</f>
        <v>7253561.75</v>
      </c>
      <c r="P33" s="109">
        <f>VLOOKUP(A33,[1]Лист5!A35:C66,3,0)</f>
        <v>6265097</v>
      </c>
      <c r="Q33" s="108">
        <f>VLOOKUP(A33,[1]Лист6!A35:C66,3,0)</f>
        <v>6609141.75</v>
      </c>
      <c r="R33" s="109">
        <f>VLOOKUP(A33,[1]Лист7!A35:C66,3,0)</f>
        <v>6018198.75</v>
      </c>
      <c r="S33" s="108">
        <f>VLOOKUP(A33,[1]Лист8!A35:C68,3,0)</f>
        <v>5350412.75</v>
      </c>
      <c r="T33" s="109">
        <f>VLOOKUP(A33,[1]Лист9!A35:D66,3,0)</f>
        <v>4029597.75</v>
      </c>
      <c r="U33" s="89">
        <f>VLOOKUP(A33,[1]Лист11!B21:D53,3,0)</f>
        <v>4001209.75</v>
      </c>
      <c r="V33" s="109"/>
      <c r="W33" s="108"/>
      <c r="X33" s="109"/>
      <c r="Y33" s="108"/>
      <c r="Z33" s="109"/>
      <c r="AA33" s="111">
        <f t="shared" si="34"/>
        <v>39527219.5</v>
      </c>
      <c r="AB33" s="108">
        <f>VLOOKUP(A33,[1]Лист4!A30:D62,4,0)</f>
        <v>401021.82</v>
      </c>
      <c r="AC33" s="109">
        <f>VLOOKUP(A33,[1]Лист5!A35:D66,4,0)</f>
        <v>341458.67</v>
      </c>
      <c r="AD33" s="108">
        <f>VLOOKUP(A33,[1]Лист6!A35:D66,4,0)</f>
        <v>303031.34000000003</v>
      </c>
      <c r="AE33" s="109">
        <f>VLOOKUP(A33,[1]Лист7!A35:D66,4,0)</f>
        <v>199542.93</v>
      </c>
      <c r="AF33" s="108">
        <f>VLOOKUP(A33,[1]Лист8!A35:D68,4,0)</f>
        <v>154039.34</v>
      </c>
      <c r="AG33" s="109">
        <f>VLOOKUP(A33,[1]Лист9!A35:D66,4,0)</f>
        <v>163145.03</v>
      </c>
      <c r="AH33" s="89">
        <f>VLOOKUP(A33,[1]Лист11!B21:E53,4,0)</f>
        <v>118457.36</v>
      </c>
      <c r="AI33" s="109"/>
      <c r="AJ33" s="108"/>
      <c r="AK33" s="109"/>
      <c r="AL33" s="108"/>
      <c r="AM33" s="109"/>
      <c r="AN33" s="112">
        <f t="shared" si="35"/>
        <v>1680696.4900000002</v>
      </c>
      <c r="AO33" s="109">
        <f>VLOOKUP(A33,[1]Лист4!A30:E62,5,0)</f>
        <v>7772536.04</v>
      </c>
      <c r="AP33" s="108">
        <f>VLOOKUP(A33,[1]Лист5!A35:E66,5,0)</f>
        <v>7922978.6600000001</v>
      </c>
      <c r="AQ33" s="109">
        <f>VLOOKUP(A33,[1]Лист6!A35:E66,5,0)</f>
        <v>7645187.9299999997</v>
      </c>
      <c r="AR33" s="108">
        <f>VLOOKUP(A33,[1]Лист7!A35:E66,5,0)</f>
        <v>6592329.3399999999</v>
      </c>
      <c r="AS33" s="109">
        <f>VLOOKUP(A33,[1]Лист8!A35:E68,5,0)</f>
        <v>6267611.3799999999</v>
      </c>
      <c r="AT33" s="108">
        <f>VLOOKUP(A33,[1]Лист9!A35:E66,5,0)</f>
        <v>5673080.4500000002</v>
      </c>
      <c r="AU33" s="90">
        <f>VLOOKUP(A33,[1]Лист11!B21:F53,5,0)</f>
        <v>6438191.0199999996</v>
      </c>
      <c r="AV33" s="108"/>
      <c r="AW33" s="109"/>
      <c r="AX33" s="108"/>
      <c r="AY33" s="109"/>
      <c r="AZ33" s="108"/>
      <c r="BA33" s="94">
        <f t="shared" si="46"/>
        <v>5673080.4500000002</v>
      </c>
      <c r="BB33" s="109"/>
      <c r="BC33" s="108"/>
      <c r="BD33" s="109"/>
      <c r="BE33" s="108">
        <f>[1]Лист1!J3+[1]Лист2!I2</f>
        <v>217377.65600000002</v>
      </c>
      <c r="BF33" s="109">
        <f>[1]Лист1!R3+[1]Лист2!O2</f>
        <v>222510.86505000002</v>
      </c>
      <c r="BG33" s="108">
        <f>[1]Лист1!AA3+[1]Лист2!U2</f>
        <v>146559.72735</v>
      </c>
      <c r="BH33" s="109">
        <f>'[1]Компенсация промо'!AJ3</f>
        <v>170129.80399999997</v>
      </c>
      <c r="BI33" s="108"/>
      <c r="BJ33" s="109"/>
      <c r="BK33" s="108"/>
      <c r="BL33" s="109"/>
      <c r="BM33" s="108"/>
      <c r="BN33" s="95">
        <f t="shared" si="47"/>
        <v>756578.05240000004</v>
      </c>
      <c r="BO33" s="140"/>
      <c r="BP33" s="89"/>
      <c r="BQ33" s="90"/>
      <c r="BR33" s="89">
        <f>[1]Лист10!C2</f>
        <v>256293.53099999999</v>
      </c>
      <c r="BS33" s="89">
        <f>[1]Лист10!D2</f>
        <v>208819.71950000001</v>
      </c>
      <c r="BT33" s="89">
        <f>[1]Лист10!E2</f>
        <v>162106.7175</v>
      </c>
      <c r="BU33" s="90">
        <f>[1]РБ!F2</f>
        <v>225814.39449999999</v>
      </c>
      <c r="BV33" s="89"/>
      <c r="BW33" s="90"/>
      <c r="BX33" s="89"/>
      <c r="BY33" s="90"/>
      <c r="BZ33" s="89"/>
      <c r="CA33" s="96">
        <f t="shared" si="48"/>
        <v>853034.36250000005</v>
      </c>
      <c r="CB33" s="140"/>
      <c r="CC33" s="89"/>
      <c r="CD33" s="90"/>
      <c r="CE33" s="89">
        <f>[1]СВД!I5</f>
        <v>80750.100000000006</v>
      </c>
      <c r="CF33" s="89">
        <f>[1]СВД!O5</f>
        <v>59883.010050000004</v>
      </c>
      <c r="CG33" s="89">
        <f>[1]СВД!P5</f>
        <v>30678.383350000004</v>
      </c>
      <c r="CH33" s="90">
        <f>[1]СВД!U5</f>
        <v>25638.739999999998</v>
      </c>
      <c r="CI33" s="89"/>
      <c r="CJ33" s="90"/>
      <c r="CK33" s="89"/>
      <c r="CL33" s="90"/>
      <c r="CM33" s="89"/>
      <c r="CN33" s="97">
        <f t="shared" si="49"/>
        <v>196950.23340000003</v>
      </c>
      <c r="CO33" s="140"/>
      <c r="CP33" s="89"/>
      <c r="CQ33" s="90"/>
      <c r="CR33" s="89">
        <v>69227.25</v>
      </c>
      <c r="CS33" s="89">
        <v>74211.5</v>
      </c>
      <c r="CT33" s="89">
        <v>46809.25</v>
      </c>
      <c r="CU33" s="90">
        <v>41070</v>
      </c>
      <c r="CV33" s="89"/>
      <c r="CW33" s="90"/>
      <c r="CX33" s="89"/>
      <c r="CY33" s="90"/>
      <c r="CZ33" s="89"/>
      <c r="DA33" s="97">
        <f t="shared" si="50"/>
        <v>231318</v>
      </c>
      <c r="DB33" s="98">
        <f t="shared" si="51"/>
        <v>2037880.6483000002</v>
      </c>
      <c r="DC33" s="109"/>
      <c r="DD33" s="99">
        <f t="shared" si="52"/>
        <v>2.2644577549279097</v>
      </c>
      <c r="DE33" s="99">
        <f t="shared" si="45"/>
        <v>2.4303865353229113</v>
      </c>
      <c r="DF33" s="99">
        <f t="shared" si="45"/>
        <v>2.4521083457130022</v>
      </c>
      <c r="DG33" s="99">
        <f t="shared" si="45"/>
        <v>2.4244466703886953</v>
      </c>
      <c r="DH33" s="99">
        <f t="shared" si="45"/>
        <v>1.9428284935480158</v>
      </c>
      <c r="DI33" s="99">
        <f t="shared" si="45"/>
        <v>1.9235399353161393</v>
      </c>
      <c r="DJ33" s="108"/>
      <c r="DK33" s="109"/>
      <c r="DL33" s="108"/>
      <c r="DM33" s="109"/>
      <c r="DN33" s="108"/>
      <c r="DO33" s="113"/>
      <c r="DP33" s="90">
        <f>VLOOKUP(A33,[1]Лист3!A17:B48,2,0)</f>
        <v>3833135.53</v>
      </c>
      <c r="DQ33" s="89">
        <f>VLOOKUP(A33,[1]Лист3!A17:C48,3,0)</f>
        <v>6098503.96</v>
      </c>
      <c r="DR33" s="90">
        <f>VLOOKUP(A33,[1]Лист3!A17:D48,4,0)</f>
        <v>6280671.5099999998</v>
      </c>
      <c r="DS33" s="89">
        <f>VLOOKUP(A33,[1]Лист3!A17:E48,5,0)</f>
        <v>4803601.6100000003</v>
      </c>
      <c r="DT33" s="90">
        <f>VLOOKUP(A33,[1]Лист3!A17:F48,6,0)</f>
        <v>4852537.57</v>
      </c>
      <c r="DU33" s="89">
        <f>VLOOKUP(A33,[1]Лист3!A17:G48,7,0)</f>
        <v>3294127.87</v>
      </c>
      <c r="DV33" s="90">
        <v>4681708.92</v>
      </c>
      <c r="DW33" s="108"/>
      <c r="DX33" s="109"/>
      <c r="DY33" s="108"/>
      <c r="DZ33" s="109"/>
      <c r="EA33" s="108"/>
      <c r="EB33" s="101">
        <f t="shared" si="53"/>
        <v>33844286.969999999</v>
      </c>
      <c r="EC33" s="102">
        <f t="shared" si="54"/>
        <v>0.48798389859775743</v>
      </c>
      <c r="ED33" s="103">
        <f t="shared" si="55"/>
        <v>0.48205387831433416</v>
      </c>
      <c r="EE33" s="103">
        <f t="shared" si="56"/>
        <v>0.49938765343977287</v>
      </c>
      <c r="EF33" s="103">
        <f t="shared" si="57"/>
        <v>0.51142605473406744</v>
      </c>
      <c r="EG33" s="103">
        <f t="shared" si="58"/>
        <v>0.45097986195377121</v>
      </c>
      <c r="EH33" s="103">
        <f t="shared" si="59"/>
        <v>0.43093009638775293</v>
      </c>
      <c r="EI33" s="103">
        <f t="shared" si="60"/>
        <v>0.44003751752295134</v>
      </c>
      <c r="EJ33" s="114"/>
      <c r="EK33" s="115"/>
      <c r="EL33" s="114"/>
      <c r="EM33" s="115"/>
      <c r="EN33" s="114"/>
      <c r="EO33" s="104">
        <f t="shared" si="61"/>
        <v>0.47513457929417469</v>
      </c>
      <c r="EP33" s="102">
        <f t="shared" si="62"/>
        <v>0.44558616198020162</v>
      </c>
      <c r="EQ33" s="102">
        <f t="shared" si="63"/>
        <v>0.42508512721984942</v>
      </c>
      <c r="ER33" s="102">
        <f t="shared" si="64"/>
        <v>0.37049081067525252</v>
      </c>
      <c r="ES33" s="102">
        <f t="shared" si="65"/>
        <v>0.30176919840712846</v>
      </c>
      <c r="ET33" s="102">
        <f t="shared" si="66"/>
        <v>0.25365195167274002</v>
      </c>
      <c r="EU33" s="102">
        <f t="shared" si="67"/>
        <v>0.27836183124156055</v>
      </c>
      <c r="EV33" s="102">
        <f t="shared" si="68"/>
        <v>0.20610900092812012</v>
      </c>
      <c r="EW33" s="114"/>
      <c r="EX33" s="115"/>
      <c r="EY33" s="114"/>
      <c r="EZ33" s="115"/>
      <c r="FA33" s="114"/>
      <c r="FB33" s="105">
        <f t="shared" si="69"/>
        <v>0.4673902168458568</v>
      </c>
      <c r="FC33" s="102">
        <f t="shared" si="70"/>
        <v>0.46810538947047264</v>
      </c>
      <c r="FD33" s="102">
        <f t="shared" si="71"/>
        <v>0.52958960988880266</v>
      </c>
      <c r="FE33" s="102">
        <f t="shared" si="72"/>
        <v>0.49269958897895544</v>
      </c>
      <c r="FF33" s="102">
        <f t="shared" si="73"/>
        <v>0.37485607198909149</v>
      </c>
      <c r="FG33" s="102">
        <f t="shared" si="74"/>
        <v>0.56169379037488676</v>
      </c>
      <c r="FH33" s="102">
        <f t="shared" si="75"/>
        <v>0.3253325998944871</v>
      </c>
      <c r="FI33" s="102">
        <f t="shared" si="76"/>
        <v>0.69265486842399526</v>
      </c>
      <c r="FJ33" s="114"/>
      <c r="FK33" s="115"/>
      <c r="FL33" s="114"/>
      <c r="FM33" s="115"/>
      <c r="FN33" s="114"/>
      <c r="FO33" s="106">
        <f t="shared" si="77"/>
        <v>0.47809590870031787</v>
      </c>
    </row>
    <row r="34" spans="1:171">
      <c r="A34" s="88" t="s">
        <v>81</v>
      </c>
      <c r="B34" s="89">
        <f>VLOOKUP(A34,[1]Лист4!A17:B64,2,0)</f>
        <v>8237.7199999999993</v>
      </c>
      <c r="C34" s="90">
        <f>VLOOKUP(A34,[1]Лист5!A36:B67,2,0)</f>
        <v>5493.3</v>
      </c>
      <c r="D34" s="89">
        <f>VLOOKUP(A34,[1]Лист6!A36:B67,2,0)</f>
        <v>7896.16</v>
      </c>
      <c r="E34" s="90">
        <f>VLOOKUP(A34,[1]Лист7!A36:B67,2,0)</f>
        <v>4754.99</v>
      </c>
      <c r="F34" s="89">
        <f>VLOOKUP(A34,[1]Лист8!A36:B69,2,0)</f>
        <v>7097</v>
      </c>
      <c r="G34" s="90">
        <f>VLOOKUP(A34,[1]Лист9!A36:B67,2,0)</f>
        <v>4730</v>
      </c>
      <c r="H34" s="89">
        <f>[1]Лист12!C6</f>
        <v>1740</v>
      </c>
      <c r="I34" s="90"/>
      <c r="J34" s="89"/>
      <c r="K34" s="90"/>
      <c r="L34" s="89"/>
      <c r="M34" s="90"/>
      <c r="N34" s="91">
        <f t="shared" si="33"/>
        <v>39949.17</v>
      </c>
      <c r="O34" s="89">
        <f>VLOOKUP(A34,[1]Лист4!A31:C63,3,0)</f>
        <v>9090</v>
      </c>
      <c r="P34" s="90">
        <f>VLOOKUP(A34,[1]Лист5!A36:C67,3,0)</f>
        <v>6040</v>
      </c>
      <c r="Q34" s="89">
        <f>VLOOKUP(A34,[1]Лист6!A36:C67,3,0)</f>
        <v>8705</v>
      </c>
      <c r="R34" s="90">
        <f>VLOOKUP(A34,[1]Лист7!A36:C67,3,0)</f>
        <v>5235</v>
      </c>
      <c r="S34" s="89">
        <f>VLOOKUP(A34,[1]Лист8!A36:C69,3,0)</f>
        <v>7910</v>
      </c>
      <c r="T34" s="90">
        <f>VLOOKUP(A34,[1]Лист9!A36:D67,3,0)</f>
        <v>5240</v>
      </c>
      <c r="U34" s="89">
        <f>[1]Лист12!D6</f>
        <v>1895</v>
      </c>
      <c r="V34" s="90"/>
      <c r="W34" s="89"/>
      <c r="X34" s="90"/>
      <c r="Y34" s="89"/>
      <c r="Z34" s="90"/>
      <c r="AA34" s="92">
        <f t="shared" si="34"/>
        <v>44115</v>
      </c>
      <c r="AB34" s="89">
        <f>VLOOKUP(A34,[1]Лист4!A31:D63,4,0)</f>
        <v>852.28</v>
      </c>
      <c r="AC34" s="90">
        <f>VLOOKUP(A34,[1]Лист5!A36:D67,4,0)</f>
        <v>546.70000000000005</v>
      </c>
      <c r="AD34" s="89">
        <f>VLOOKUP(A34,[1]Лист6!A36:D67,4,0)</f>
        <v>808.84</v>
      </c>
      <c r="AE34" s="90">
        <f>VLOOKUP(A34,[1]Лист7!A36:D67,4,0)</f>
        <v>480.01</v>
      </c>
      <c r="AF34" s="89">
        <f>VLOOKUP(A34,[1]Лист8!A36:D69,4,0)</f>
        <v>813</v>
      </c>
      <c r="AG34" s="90">
        <f>VLOOKUP(A34,[1]Лист9!A36:D67,4,0)</f>
        <v>510</v>
      </c>
      <c r="AH34" s="89">
        <f>[1]Лист12!E6</f>
        <v>155</v>
      </c>
      <c r="AI34" s="90"/>
      <c r="AJ34" s="89"/>
      <c r="AK34" s="90"/>
      <c r="AL34" s="89"/>
      <c r="AM34" s="90"/>
      <c r="AN34" s="93">
        <f t="shared" si="35"/>
        <v>4165.83</v>
      </c>
      <c r="AO34" s="90">
        <f>VLOOKUP(A34,[1]Лист4!A31:E63,5,0)</f>
        <v>4520.7</v>
      </c>
      <c r="AP34" s="89">
        <f>VLOOKUP(A34,[1]Лист5!A36:E67,5,0)</f>
        <v>6782.16</v>
      </c>
      <c r="AQ34" s="90">
        <f>VLOOKUP(A34,[1]Лист6!A36:E67,5,0)</f>
        <v>10912.97</v>
      </c>
      <c r="AR34" s="89">
        <f>VLOOKUP(A34,[1]Лист7!A36:E67,5,0)</f>
        <v>4886</v>
      </c>
      <c r="AS34" s="90">
        <f>VLOOKUP(A34,[1]Лист8!A36:E69,5,0)</f>
        <v>2494</v>
      </c>
      <c r="AT34" s="89">
        <f>VLOOKUP(A34,[1]Лист9!A36:E67,5,0)</f>
        <v>4505</v>
      </c>
      <c r="AU34" s="90">
        <f>[1]Лист12!G6</f>
        <v>2765</v>
      </c>
      <c r="AV34" s="89"/>
      <c r="AW34" s="90"/>
      <c r="AX34" s="89"/>
      <c r="AY34" s="90"/>
      <c r="AZ34" s="89"/>
      <c r="BA34" s="94">
        <f t="shared" si="46"/>
        <v>4505</v>
      </c>
      <c r="BB34" s="90"/>
      <c r="BC34" s="89"/>
      <c r="BD34" s="90"/>
      <c r="BE34" s="89"/>
      <c r="BF34" s="90"/>
      <c r="BG34" s="89"/>
      <c r="BH34" s="90"/>
      <c r="BI34" s="89"/>
      <c r="BJ34" s="90"/>
      <c r="BK34" s="89"/>
      <c r="BL34" s="90"/>
      <c r="BM34" s="89"/>
      <c r="BN34" s="95">
        <f t="shared" si="47"/>
        <v>0</v>
      </c>
      <c r="BO34" s="90"/>
      <c r="BP34" s="89"/>
      <c r="BQ34" s="90"/>
      <c r="BR34" s="89"/>
      <c r="BS34" s="90"/>
      <c r="BT34" s="89"/>
      <c r="BU34" s="90"/>
      <c r="BV34" s="89"/>
      <c r="BW34" s="90"/>
      <c r="BX34" s="89"/>
      <c r="BY34" s="90"/>
      <c r="BZ34" s="89"/>
      <c r="CA34" s="96">
        <f t="shared" si="48"/>
        <v>0</v>
      </c>
      <c r="CB34" s="90"/>
      <c r="CC34" s="89"/>
      <c r="CD34" s="90"/>
      <c r="CE34" s="89"/>
      <c r="CF34" s="90"/>
      <c r="CG34" s="89"/>
      <c r="CH34" s="90"/>
      <c r="CI34" s="89"/>
      <c r="CJ34" s="90"/>
      <c r="CK34" s="89"/>
      <c r="CL34" s="90"/>
      <c r="CM34" s="89"/>
      <c r="CN34" s="97">
        <f t="shared" si="49"/>
        <v>0</v>
      </c>
      <c r="CO34" s="90"/>
      <c r="CP34" s="89"/>
      <c r="CQ34" s="90"/>
      <c r="CR34" s="89"/>
      <c r="CS34" s="90"/>
      <c r="CT34" s="89"/>
      <c r="CU34" s="90"/>
      <c r="CV34" s="89"/>
      <c r="CW34" s="90"/>
      <c r="CX34" s="89"/>
      <c r="CY34" s="90"/>
      <c r="CZ34" s="89"/>
      <c r="DA34" s="97">
        <f t="shared" si="50"/>
        <v>0</v>
      </c>
      <c r="DB34" s="98">
        <f t="shared" si="51"/>
        <v>0</v>
      </c>
      <c r="DC34" s="90"/>
      <c r="DD34" s="99">
        <f t="shared" si="52"/>
        <v>2.9160584135342735</v>
      </c>
      <c r="DE34" s="99">
        <f t="shared" si="45"/>
        <v>2.6774010702379698</v>
      </c>
      <c r="DF34" s="99">
        <f t="shared" si="45"/>
        <v>1.8058101255967953</v>
      </c>
      <c r="DG34" s="99">
        <f t="shared" si="45"/>
        <v>5.7699186991869924</v>
      </c>
      <c r="DH34" s="99">
        <f t="shared" si="45"/>
        <v>4.05486498071153</v>
      </c>
      <c r="DI34" s="99">
        <f t="shared" si="45"/>
        <v>1.4360385144429162</v>
      </c>
      <c r="DJ34" s="89"/>
      <c r="DK34" s="90"/>
      <c r="DL34" s="89"/>
      <c r="DM34" s="90"/>
      <c r="DN34" s="89"/>
      <c r="DO34" s="113"/>
      <c r="DP34" s="90">
        <f>VLOOKUP(A34,[1]Лист3!A18:B49,2,0)</f>
        <v>0</v>
      </c>
      <c r="DQ34" s="89">
        <f>VLOOKUP(A34,[1]Лист3!A18:C49,3,0)</f>
        <v>0</v>
      </c>
      <c r="DR34" s="90">
        <f>VLOOKUP(A34,[1]Лист3!A18:D49,4,0)</f>
        <v>0</v>
      </c>
      <c r="DS34" s="89">
        <f>VLOOKUP(A34,[1]Лист3!A18:E49,5,0)</f>
        <v>0</v>
      </c>
      <c r="DT34" s="90">
        <f>VLOOKUP(A34,[1]Лист3!A18:F49,6,0)</f>
        <v>0</v>
      </c>
      <c r="DU34" s="89">
        <f>VLOOKUP(A34,[1]Лист3!A18:G49,7,0)</f>
        <v>303133</v>
      </c>
      <c r="DV34" s="90">
        <v>0</v>
      </c>
      <c r="DW34" s="89"/>
      <c r="DX34" s="90"/>
      <c r="DY34" s="89"/>
      <c r="DZ34" s="90"/>
      <c r="EA34" s="89"/>
      <c r="EB34" s="101">
        <f t="shared" si="53"/>
        <v>303133</v>
      </c>
      <c r="EC34" s="102">
        <f t="shared" si="54"/>
        <v>5.8662550852975738E-4</v>
      </c>
      <c r="ED34" s="103">
        <f t="shared" si="55"/>
        <v>4.4703380291350971E-4</v>
      </c>
      <c r="EE34" s="103">
        <f t="shared" si="56"/>
        <v>6.2530538750668607E-4</v>
      </c>
      <c r="EF34" s="103">
        <f t="shared" si="57"/>
        <v>4.1793600639536421E-4</v>
      </c>
      <c r="EG34" s="103">
        <f t="shared" si="58"/>
        <v>6.1593034752402724E-4</v>
      </c>
      <c r="EH34" s="103">
        <f t="shared" si="59"/>
        <v>5.2717555431896536E-4</v>
      </c>
      <c r="EI34" s="103">
        <f t="shared" si="60"/>
        <v>1.9719652544980735E-4</v>
      </c>
      <c r="EJ34" s="103"/>
      <c r="EK34" s="102"/>
      <c r="EL34" s="103"/>
      <c r="EM34" s="102"/>
      <c r="EN34" s="103"/>
      <c r="EO34" s="104">
        <f t="shared" si="61"/>
        <v>5.0153172792349095E-4</v>
      </c>
      <c r="EP34" s="102">
        <f t="shared" si="62"/>
        <v>9.4699129870909815E-4</v>
      </c>
      <c r="EQ34" s="102">
        <f t="shared" si="63"/>
        <v>6.8059199976117676E-4</v>
      </c>
      <c r="ER34" s="102">
        <f t="shared" si="64"/>
        <v>9.889003140948103E-4</v>
      </c>
      <c r="ES34" s="102">
        <f t="shared" si="65"/>
        <v>7.2592014624324561E-4</v>
      </c>
      <c r="ET34" s="102">
        <f t="shared" si="66"/>
        <v>1.3387426660613948E-3</v>
      </c>
      <c r="EU34" s="102">
        <f t="shared" si="67"/>
        <v>8.7017381977983572E-4</v>
      </c>
      <c r="EV34" s="102">
        <f t="shared" si="68"/>
        <v>2.6969109512366829E-4</v>
      </c>
      <c r="EW34" s="103"/>
      <c r="EX34" s="102"/>
      <c r="EY34" s="103"/>
      <c r="EZ34" s="102"/>
      <c r="FA34" s="103"/>
      <c r="FB34" s="105">
        <f t="shared" si="69"/>
        <v>5.2163849815327823E-4</v>
      </c>
      <c r="FC34" s="102">
        <f t="shared" si="70"/>
        <v>0</v>
      </c>
      <c r="FD34" s="102">
        <f t="shared" si="71"/>
        <v>0</v>
      </c>
      <c r="FE34" s="102">
        <f t="shared" si="72"/>
        <v>0</v>
      </c>
      <c r="FF34" s="102">
        <f t="shared" si="73"/>
        <v>0</v>
      </c>
      <c r="FG34" s="102">
        <f t="shared" si="74"/>
        <v>0</v>
      </c>
      <c r="FH34" s="102">
        <f t="shared" si="75"/>
        <v>2.9937832074446929E-2</v>
      </c>
      <c r="FI34" s="102">
        <f t="shared" si="76"/>
        <v>0</v>
      </c>
      <c r="FJ34" s="103"/>
      <c r="FK34" s="102"/>
      <c r="FL34" s="103"/>
      <c r="FM34" s="102"/>
      <c r="FN34" s="103"/>
      <c r="FO34" s="106">
        <f t="shared" si="77"/>
        <v>4.2821598581916729E-3</v>
      </c>
    </row>
    <row r="35" spans="1:171">
      <c r="A35" s="107" t="s">
        <v>82</v>
      </c>
      <c r="B35" s="108">
        <f>VLOOKUP(A35,[1]Лист4!A18:B65,2,0)</f>
        <v>13271.06</v>
      </c>
      <c r="C35" s="109">
        <f>[1]Лист5!B37</f>
        <v>13599.88</v>
      </c>
      <c r="D35" s="108">
        <f>VLOOKUP(A35,[1]Лист6!A37:B68,2,0)</f>
        <v>10892.58</v>
      </c>
      <c r="E35" s="109">
        <f>VLOOKUP(A35,[1]Лист7!A37:B68,2,0)</f>
        <v>2859.86</v>
      </c>
      <c r="F35" s="108">
        <f>VLOOKUP(A35,[1]Лист8!A37:B70,2,0)</f>
        <v>1934.09</v>
      </c>
      <c r="G35" s="109">
        <f>VLOOKUP(A35,[1]Лист9!A37:B68,2,0)</f>
        <v>3119.48</v>
      </c>
      <c r="H35" s="89">
        <f>VLOOKUP(A35,[1]Лист11!B23:C55,2,0)</f>
        <v>1247.8</v>
      </c>
      <c r="I35" s="109"/>
      <c r="J35" s="108"/>
      <c r="K35" s="109"/>
      <c r="L35" s="108"/>
      <c r="M35" s="109"/>
      <c r="N35" s="110">
        <f t="shared" si="33"/>
        <v>46924.75</v>
      </c>
      <c r="O35" s="108">
        <f>VLOOKUP(A35,[1]Лист4!A32:C64,3,0)</f>
        <v>17560</v>
      </c>
      <c r="P35" s="109">
        <f>VLOOKUP(A35,[1]Лист5!A37:C68,3,0)</f>
        <v>16925</v>
      </c>
      <c r="Q35" s="108">
        <f>VLOOKUP(A35,[1]Лист6!A37:C68,3,0)</f>
        <v>13160</v>
      </c>
      <c r="R35" s="109">
        <f>VLOOKUP(A35,[1]Лист7!A37:C68,3,0)</f>
        <v>4035</v>
      </c>
      <c r="S35" s="108">
        <f>VLOOKUP(A35,[1]Лист8!A37:C70,3,0)</f>
        <v>2945</v>
      </c>
      <c r="T35" s="109">
        <f>VLOOKUP(A35,[1]Лист9!A37:D68,3,0)</f>
        <v>4750</v>
      </c>
      <c r="U35" s="89">
        <f>VLOOKUP(A35,[1]Лист11!B23:D55,3,0)</f>
        <v>1900</v>
      </c>
      <c r="V35" s="109"/>
      <c r="W35" s="108"/>
      <c r="X35" s="109"/>
      <c r="Y35" s="108"/>
      <c r="Z35" s="109"/>
      <c r="AA35" s="111">
        <f t="shared" si="34"/>
        <v>61275</v>
      </c>
      <c r="AB35" s="108">
        <f>VLOOKUP(A35,[1]Лист4!A32:D64,4,0)</f>
        <v>4288.9399999999996</v>
      </c>
      <c r="AC35" s="109">
        <f>VLOOKUP(A35,[1]Лист5!A37:D68,4,0)</f>
        <v>3325.12</v>
      </c>
      <c r="AD35" s="108">
        <f>VLOOKUP(A35,[1]Лист6!A37:D68,4,0)</f>
        <v>2267.42</v>
      </c>
      <c r="AE35" s="109">
        <f>VLOOKUP(A35,[1]Лист7!A37:D68,4,0)</f>
        <v>1175.1400000000001</v>
      </c>
      <c r="AF35" s="108">
        <f>VLOOKUP(A35,[1]Лист8!A37:D70,4,0)</f>
        <v>1010.91</v>
      </c>
      <c r="AG35" s="109">
        <f>VLOOKUP(A35,[1]Лист9!A37:D68,4,0)</f>
        <v>1630.52</v>
      </c>
      <c r="AH35" s="89">
        <f>VLOOKUP(A35,[1]Лист11!B23:E55,4,0)</f>
        <v>652.20000000000005</v>
      </c>
      <c r="AI35" s="109"/>
      <c r="AJ35" s="108"/>
      <c r="AK35" s="109"/>
      <c r="AL35" s="108"/>
      <c r="AM35" s="109"/>
      <c r="AN35" s="112">
        <f t="shared" si="35"/>
        <v>14350.25</v>
      </c>
      <c r="AO35" s="109">
        <f>VLOOKUP(A35,[1]Лист4!A32:E64,5,0)</f>
        <v>34964.239999999998</v>
      </c>
      <c r="AP35" s="108">
        <f>VLOOKUP(A35,[1]Лист5!A37:E68,5,0)</f>
        <v>20118.38</v>
      </c>
      <c r="AQ35" s="109">
        <f>VLOOKUP(A35,[1]Лист6!A37:E68,5,0)</f>
        <v>6655.8</v>
      </c>
      <c r="AR35" s="108">
        <f>VLOOKUP(A35,[1]Лист7!A37:E68,5,0)</f>
        <v>7877.59</v>
      </c>
      <c r="AS35" s="109">
        <f>VLOOKUP(A35,[1]Лист8!A37:E70,5,0)</f>
        <v>5497.63</v>
      </c>
      <c r="AT35" s="108">
        <f>VLOOKUP(A35,[1]Лист9!A37:E68,5,0)</f>
        <v>2404.7800000000002</v>
      </c>
      <c r="AU35" s="90">
        <f>VLOOKUP(A35,[1]Лист11!B23:F55,5,0)</f>
        <v>1157</v>
      </c>
      <c r="AV35" s="108"/>
      <c r="AW35" s="109"/>
      <c r="AX35" s="108"/>
      <c r="AY35" s="109"/>
      <c r="AZ35" s="108"/>
      <c r="BA35" s="94">
        <f t="shared" si="46"/>
        <v>2404.7800000000002</v>
      </c>
      <c r="BB35" s="109"/>
      <c r="BC35" s="108"/>
      <c r="BD35" s="109"/>
      <c r="BE35" s="108"/>
      <c r="BF35" s="109"/>
      <c r="BG35" s="108"/>
      <c r="BH35" s="109"/>
      <c r="BI35" s="108"/>
      <c r="BJ35" s="109"/>
      <c r="BK35" s="108"/>
      <c r="BL35" s="109"/>
      <c r="BM35" s="108"/>
      <c r="BN35" s="95">
        <f t="shared" si="47"/>
        <v>0</v>
      </c>
      <c r="BO35" s="109"/>
      <c r="BP35" s="108"/>
      <c r="BQ35" s="109"/>
      <c r="BR35" s="108"/>
      <c r="BS35" s="109"/>
      <c r="BT35" s="108"/>
      <c r="BU35" s="109"/>
      <c r="BV35" s="108"/>
      <c r="BW35" s="109"/>
      <c r="BX35" s="108"/>
      <c r="BY35" s="109"/>
      <c r="BZ35" s="108"/>
      <c r="CA35" s="96">
        <f t="shared" si="48"/>
        <v>0</v>
      </c>
      <c r="CB35" s="109"/>
      <c r="CC35" s="108"/>
      <c r="CD35" s="109"/>
      <c r="CE35" s="108"/>
      <c r="CF35" s="109"/>
      <c r="CG35" s="108"/>
      <c r="CH35" s="109"/>
      <c r="CI35" s="108"/>
      <c r="CJ35" s="109"/>
      <c r="CK35" s="108"/>
      <c r="CL35" s="109"/>
      <c r="CM35" s="108"/>
      <c r="CN35" s="97">
        <f t="shared" si="49"/>
        <v>0</v>
      </c>
      <c r="CO35" s="109"/>
      <c r="CP35" s="108"/>
      <c r="CQ35" s="109"/>
      <c r="CR35" s="108"/>
      <c r="CS35" s="109"/>
      <c r="CT35" s="108"/>
      <c r="CU35" s="109"/>
      <c r="CV35" s="108"/>
      <c r="CW35" s="109"/>
      <c r="CX35" s="108"/>
      <c r="CY35" s="109"/>
      <c r="CZ35" s="108"/>
      <c r="DA35" s="97">
        <f t="shared" si="50"/>
        <v>0</v>
      </c>
      <c r="DB35" s="98">
        <f t="shared" si="51"/>
        <v>0</v>
      </c>
      <c r="DC35" s="109"/>
      <c r="DD35" s="99">
        <f t="shared" si="52"/>
        <v>1.4813979436707987</v>
      </c>
      <c r="DE35" s="99">
        <f t="shared" si="52"/>
        <v>2.4409890424281899</v>
      </c>
      <c r="DF35" s="99">
        <f t="shared" si="52"/>
        <v>1.1806715432531569</v>
      </c>
      <c r="DG35" s="99">
        <f t="shared" si="52"/>
        <v>0.86761488782988239</v>
      </c>
      <c r="DH35" s="99">
        <f t="shared" si="52"/>
        <v>2.36850277320463</v>
      </c>
      <c r="DI35" s="99">
        <f t="shared" si="52"/>
        <v>2.1019827165069147</v>
      </c>
      <c r="DJ35" s="108"/>
      <c r="DK35" s="109"/>
      <c r="DL35" s="108"/>
      <c r="DM35" s="109"/>
      <c r="DN35" s="108"/>
      <c r="DO35" s="113"/>
      <c r="DP35" s="90">
        <f>VLOOKUP(A35,[1]Лист3!A19:B50,2,0)</f>
        <v>137387</v>
      </c>
      <c r="DQ35" s="89">
        <f>VLOOKUP(A35,[1]Лист3!A19:C50,3,0)</f>
        <v>0</v>
      </c>
      <c r="DR35" s="90">
        <f>VLOOKUP(A35,[1]Лист3!A19:D50,4,0)</f>
        <v>0</v>
      </c>
      <c r="DS35" s="89">
        <f>VLOOKUP(A35,[1]Лист3!A19:E50,5,0)</f>
        <v>26680</v>
      </c>
      <c r="DT35" s="90">
        <f>VLOOKUP(A35,[1]Лист3!A19:F50,6,0)</f>
        <v>0</v>
      </c>
      <c r="DU35" s="89">
        <f>VLOOKUP(A35,[1]Лист3!A19:G50,7,0)</f>
        <v>0</v>
      </c>
      <c r="DV35" s="90">
        <v>0</v>
      </c>
      <c r="DW35" s="108"/>
      <c r="DX35" s="109"/>
      <c r="DY35" s="108"/>
      <c r="DZ35" s="109"/>
      <c r="EA35" s="108"/>
      <c r="EB35" s="101">
        <f t="shared" si="53"/>
        <v>164067</v>
      </c>
      <c r="EC35" s="102">
        <f t="shared" si="54"/>
        <v>9.4506032266560686E-4</v>
      </c>
      <c r="ED35" s="103">
        <f t="shared" si="55"/>
        <v>1.1067311225615535E-3</v>
      </c>
      <c r="EE35" s="103">
        <f t="shared" si="56"/>
        <v>8.6259510418324587E-4</v>
      </c>
      <c r="EF35" s="103">
        <f t="shared" si="57"/>
        <v>2.5136508536292325E-4</v>
      </c>
      <c r="EG35" s="103">
        <f t="shared" si="58"/>
        <v>1.6785468871956399E-4</v>
      </c>
      <c r="EH35" s="103">
        <f t="shared" si="59"/>
        <v>3.4767729348560806E-4</v>
      </c>
      <c r="EI35" s="103">
        <f t="shared" si="60"/>
        <v>1.4141484164153424E-4</v>
      </c>
      <c r="EJ35" s="114"/>
      <c r="EK35" s="115"/>
      <c r="EL35" s="114"/>
      <c r="EM35" s="115"/>
      <c r="EN35" s="114"/>
      <c r="EO35" s="104">
        <f t="shared" si="61"/>
        <v>5.8910487877164488E-4</v>
      </c>
      <c r="EP35" s="102">
        <f t="shared" si="62"/>
        <v>4.7655569304517285E-3</v>
      </c>
      <c r="EQ35" s="102">
        <f t="shared" si="63"/>
        <v>4.1394733313442171E-3</v>
      </c>
      <c r="ER35" s="102">
        <f t="shared" si="64"/>
        <v>2.7721828175966256E-3</v>
      </c>
      <c r="ES35" s="102">
        <f t="shared" si="65"/>
        <v>1.7771667270604524E-3</v>
      </c>
      <c r="ET35" s="102">
        <f t="shared" si="66"/>
        <v>1.6646351150653438E-3</v>
      </c>
      <c r="EU35" s="102">
        <f t="shared" si="67"/>
        <v>2.7820310129949366E-3</v>
      </c>
      <c r="EV35" s="102">
        <f t="shared" si="68"/>
        <v>1.1347905305784287E-3</v>
      </c>
      <c r="EW35" s="114"/>
      <c r="EX35" s="115"/>
      <c r="EY35" s="114"/>
      <c r="EZ35" s="115"/>
      <c r="FA35" s="114"/>
      <c r="FB35" s="105">
        <f t="shared" si="69"/>
        <v>7.2454718291606313E-4</v>
      </c>
      <c r="FC35" s="102">
        <f t="shared" si="70"/>
        <v>1.6777803612694025E-2</v>
      </c>
      <c r="FD35" s="102">
        <f t="shared" si="71"/>
        <v>0</v>
      </c>
      <c r="FE35" s="102">
        <f t="shared" si="72"/>
        <v>0</v>
      </c>
      <c r="FF35" s="102">
        <f t="shared" si="73"/>
        <v>2.0820127922034234E-3</v>
      </c>
      <c r="FG35" s="102">
        <f t="shared" si="74"/>
        <v>0</v>
      </c>
      <c r="FH35" s="102">
        <f t="shared" si="75"/>
        <v>0</v>
      </c>
      <c r="FI35" s="102">
        <f t="shared" si="76"/>
        <v>0</v>
      </c>
      <c r="FJ35" s="114"/>
      <c r="FK35" s="115"/>
      <c r="FL35" s="114"/>
      <c r="FM35" s="115"/>
      <c r="FN35" s="114"/>
      <c r="FO35" s="106">
        <f t="shared" si="77"/>
        <v>2.3176662437079869E-3</v>
      </c>
    </row>
    <row r="36" spans="1:171">
      <c r="A36" s="88" t="s">
        <v>83</v>
      </c>
      <c r="B36" s="89">
        <f>[1]Лист4!B34</f>
        <v>15649</v>
      </c>
      <c r="C36" s="90">
        <f>VLOOKUP(A36,[1]Лист5!A38:B69,2,0)</f>
        <v>9324.2000000000007</v>
      </c>
      <c r="D36" s="89">
        <f>VLOOKUP(A36,[1]Лист6!A38:B69,2,0)</f>
        <v>5518.6</v>
      </c>
      <c r="E36" s="90">
        <f>VLOOKUP(A36,[1]Лист7!A38:B69,2,0)</f>
        <v>3344</v>
      </c>
      <c r="F36" s="89">
        <f>VLOOKUP(A36,[1]Лист8!A38:B71,2,0)</f>
        <v>126</v>
      </c>
      <c r="G36" s="90">
        <v>0</v>
      </c>
      <c r="H36" s="89">
        <v>0</v>
      </c>
      <c r="I36" s="90"/>
      <c r="J36" s="89"/>
      <c r="K36" s="90"/>
      <c r="L36" s="89"/>
      <c r="M36" s="90"/>
      <c r="N36" s="91">
        <f t="shared" si="33"/>
        <v>33961.800000000003</v>
      </c>
      <c r="O36" s="89">
        <f>VLOOKUP(A36,[1]Лист4!A33:C65,3,0)</f>
        <v>8650</v>
      </c>
      <c r="P36" s="90">
        <f>VLOOKUP(A36,[1]Лист5!A38:C69,3,0)</f>
        <v>10160</v>
      </c>
      <c r="Q36" s="89">
        <f>VLOOKUP(A36,[1]Лист6!A38:C69,3,0)</f>
        <v>5990</v>
      </c>
      <c r="R36" s="90">
        <f>VLOOKUP(A36,[1]Лист7!A38:C69,3,0)</f>
        <v>3685</v>
      </c>
      <c r="S36" s="89">
        <f>VLOOKUP(A36,[1]Лист8!A38:C71,3,0)</f>
        <v>135</v>
      </c>
      <c r="T36" s="90">
        <v>0</v>
      </c>
      <c r="U36" s="89">
        <v>0</v>
      </c>
      <c r="V36" s="90"/>
      <c r="W36" s="89"/>
      <c r="X36" s="90"/>
      <c r="Y36" s="89"/>
      <c r="Z36" s="90"/>
      <c r="AA36" s="92">
        <f t="shared" si="34"/>
        <v>28620</v>
      </c>
      <c r="AB36" s="89">
        <f>VLOOKUP(A36,[1]Лист4!A33:D65,4,0)</f>
        <v>790</v>
      </c>
      <c r="AC36" s="90">
        <f>VLOOKUP(A36,[1]Лист5!A38:D69,4,0)</f>
        <v>835.8</v>
      </c>
      <c r="AD36" s="89">
        <f>VLOOKUP(A36,[1]Лист6!A38:D69,4,0)</f>
        <v>471.4</v>
      </c>
      <c r="AE36" s="90">
        <f>VLOOKUP(A36,[1]Лист7!A38:D69,4,0)</f>
        <v>341</v>
      </c>
      <c r="AF36" s="89">
        <f>VLOOKUP(A36,[1]Лист8!A38:D71,4,0)</f>
        <v>9</v>
      </c>
      <c r="AG36" s="90">
        <v>0</v>
      </c>
      <c r="AH36" s="89">
        <v>0</v>
      </c>
      <c r="AI36" s="90"/>
      <c r="AJ36" s="89"/>
      <c r="AK36" s="90"/>
      <c r="AL36" s="89"/>
      <c r="AM36" s="90"/>
      <c r="AN36" s="93">
        <f t="shared" si="35"/>
        <v>2447.1999999999998</v>
      </c>
      <c r="AO36" s="90">
        <f>VLOOKUP(A36,[1]Лист4!A33:E65,5,0)</f>
        <v>8784</v>
      </c>
      <c r="AP36" s="89">
        <f>VLOOKUP(A36,[1]Лист5!A38:E69,5,0)</f>
        <v>12957.4</v>
      </c>
      <c r="AQ36" s="90">
        <f>VLOOKUP(A36,[1]Лист6!A38:E69,5,0)</f>
        <v>8446.7999999999993</v>
      </c>
      <c r="AR36" s="89">
        <f>VLOOKUP(A36,[1]Лист7!A38:E69,5,0)</f>
        <v>1549.8</v>
      </c>
      <c r="AS36" s="90">
        <f>VLOOKUP(A36,[1]Лист8!A38:E71,5,0)</f>
        <v>0</v>
      </c>
      <c r="AT36" s="89">
        <v>0</v>
      </c>
      <c r="AU36" s="90">
        <v>0</v>
      </c>
      <c r="AV36" s="89"/>
      <c r="AW36" s="90"/>
      <c r="AX36" s="89"/>
      <c r="AY36" s="90"/>
      <c r="AZ36" s="89"/>
      <c r="BA36" s="94">
        <f t="shared" si="46"/>
        <v>0</v>
      </c>
      <c r="BB36" s="90"/>
      <c r="BC36" s="89"/>
      <c r="BD36" s="90"/>
      <c r="BE36" s="89"/>
      <c r="BF36" s="90"/>
      <c r="BG36" s="89"/>
      <c r="BH36" s="90"/>
      <c r="BI36" s="89"/>
      <c r="BJ36" s="90"/>
      <c r="BK36" s="89"/>
      <c r="BL36" s="90"/>
      <c r="BM36" s="89"/>
      <c r="BN36" s="95">
        <f t="shared" si="47"/>
        <v>0</v>
      </c>
      <c r="BO36" s="90"/>
      <c r="BP36" s="89"/>
      <c r="BQ36" s="90"/>
      <c r="BR36" s="89"/>
      <c r="BS36" s="90"/>
      <c r="BT36" s="89"/>
      <c r="BU36" s="90"/>
      <c r="BV36" s="89"/>
      <c r="BW36" s="90"/>
      <c r="BX36" s="89"/>
      <c r="BY36" s="90"/>
      <c r="BZ36" s="89"/>
      <c r="CA36" s="96">
        <f t="shared" si="48"/>
        <v>0</v>
      </c>
      <c r="CB36" s="90"/>
      <c r="CC36" s="89"/>
      <c r="CD36" s="90"/>
      <c r="CE36" s="89"/>
      <c r="CF36" s="90"/>
      <c r="CG36" s="89"/>
      <c r="CH36" s="90"/>
      <c r="CI36" s="89"/>
      <c r="CJ36" s="90"/>
      <c r="CK36" s="89"/>
      <c r="CL36" s="90"/>
      <c r="CM36" s="89"/>
      <c r="CN36" s="97">
        <f t="shared" si="49"/>
        <v>0</v>
      </c>
      <c r="CO36" s="90"/>
      <c r="CP36" s="89"/>
      <c r="CQ36" s="90"/>
      <c r="CR36" s="89"/>
      <c r="CS36" s="90"/>
      <c r="CT36" s="89"/>
      <c r="CU36" s="90"/>
      <c r="CV36" s="89"/>
      <c r="CW36" s="90"/>
      <c r="CX36" s="89"/>
      <c r="CY36" s="90"/>
      <c r="CZ36" s="89"/>
      <c r="DA36" s="97">
        <f t="shared" si="50"/>
        <v>0</v>
      </c>
      <c r="DB36" s="98">
        <f t="shared" si="51"/>
        <v>0</v>
      </c>
      <c r="DC36" s="90"/>
      <c r="DD36" s="99">
        <f t="shared" si="52"/>
        <v>2.5732105568178683</v>
      </c>
      <c r="DE36" s="99">
        <f t="shared" si="52"/>
        <v>1.5469674176096284</v>
      </c>
      <c r="DF36" s="99">
        <f t="shared" si="52"/>
        <v>2.0070824080187268</v>
      </c>
      <c r="DG36" s="99">
        <f t="shared" si="52"/>
        <v>0.48780487804878048</v>
      </c>
      <c r="DH36" s="99">
        <v>0</v>
      </c>
      <c r="DI36" s="99">
        <v>0</v>
      </c>
      <c r="DJ36" s="89"/>
      <c r="DK36" s="90"/>
      <c r="DL36" s="89"/>
      <c r="DM36" s="90"/>
      <c r="DN36" s="89"/>
      <c r="DO36" s="113"/>
      <c r="DP36" s="90">
        <f>VLOOKUP(A36,[1]Лист3!A20:B51,2,0)</f>
        <v>96428</v>
      </c>
      <c r="DQ36" s="89">
        <f>VLOOKUP(A36,[1]Лист3!A20:C51,3,0)</f>
        <v>129155</v>
      </c>
      <c r="DR36" s="90">
        <f>VLOOKUP(A36,[1]Лист3!A20:D51,4,0)</f>
        <v>65987</v>
      </c>
      <c r="DS36" s="89">
        <f>VLOOKUP(A36,[1]Лист3!A20:E51,5,0)</f>
        <v>0</v>
      </c>
      <c r="DT36" s="90">
        <f>VLOOKUP(A36,[1]Лист3!A20:F51,6,0)</f>
        <v>0</v>
      </c>
      <c r="DU36" s="89">
        <f>VLOOKUP(A36,[1]Лист3!A20:G51,7,0)</f>
        <v>0</v>
      </c>
      <c r="DV36" s="90">
        <v>0</v>
      </c>
      <c r="DW36" s="89"/>
      <c r="DX36" s="90"/>
      <c r="DY36" s="89"/>
      <c r="DZ36" s="90"/>
      <c r="EA36" s="89"/>
      <c r="EB36" s="101">
        <f t="shared" si="53"/>
        <v>291570</v>
      </c>
      <c r="EC36" s="102">
        <f t="shared" si="54"/>
        <v>1.1143984722692898E-3</v>
      </c>
      <c r="ED36" s="103">
        <f t="shared" si="55"/>
        <v>7.5878480787980763E-4</v>
      </c>
      <c r="EE36" s="103">
        <f t="shared" si="56"/>
        <v>4.3702385862170952E-4</v>
      </c>
      <c r="EF36" s="103">
        <f t="shared" si="57"/>
        <v>2.9391817971985179E-4</v>
      </c>
      <c r="EG36" s="103">
        <f t="shared" si="58"/>
        <v>1.0935215413277078E-5</v>
      </c>
      <c r="EH36" s="103">
        <f t="shared" si="59"/>
        <v>0</v>
      </c>
      <c r="EI36" s="103">
        <f t="shared" si="60"/>
        <v>0</v>
      </c>
      <c r="EJ36" s="103"/>
      <c r="EK36" s="102"/>
      <c r="EL36" s="103"/>
      <c r="EM36" s="102"/>
      <c r="EN36" s="103"/>
      <c r="EO36" s="104">
        <f t="shared" si="61"/>
        <v>4.2636480901585733E-4</v>
      </c>
      <c r="EP36" s="102">
        <f t="shared" si="62"/>
        <v>8.7779031067276901E-4</v>
      </c>
      <c r="EQ36" s="102">
        <f t="shared" si="63"/>
        <v>1.0404953235785466E-3</v>
      </c>
      <c r="ER36" s="102">
        <f t="shared" si="64"/>
        <v>5.7634094266393048E-4</v>
      </c>
      <c r="ES36" s="102">
        <f t="shared" si="65"/>
        <v>5.1569502691391168E-4</v>
      </c>
      <c r="ET36" s="102">
        <f t="shared" si="66"/>
        <v>1.4820029513594775E-5</v>
      </c>
      <c r="EU36" s="102">
        <f t="shared" si="67"/>
        <v>0</v>
      </c>
      <c r="EV36" s="102">
        <f t="shared" si="68"/>
        <v>0</v>
      </c>
      <c r="EW36" s="103"/>
      <c r="EX36" s="102"/>
      <c r="EY36" s="103"/>
      <c r="EZ36" s="102"/>
      <c r="FA36" s="103"/>
      <c r="FB36" s="105">
        <f t="shared" si="69"/>
        <v>3.3841763157988944E-4</v>
      </c>
      <c r="FC36" s="102">
        <f t="shared" si="70"/>
        <v>1.1775859773958668E-2</v>
      </c>
      <c r="FD36" s="102">
        <f t="shared" si="71"/>
        <v>1.1215725449030996E-2</v>
      </c>
      <c r="FE36" s="102">
        <f t="shared" si="72"/>
        <v>5.1764795732732625E-3</v>
      </c>
      <c r="FF36" s="102">
        <f t="shared" si="73"/>
        <v>0</v>
      </c>
      <c r="FG36" s="102">
        <f t="shared" si="74"/>
        <v>0</v>
      </c>
      <c r="FH36" s="102">
        <f t="shared" si="75"/>
        <v>0</v>
      </c>
      <c r="FI36" s="102">
        <f t="shared" si="76"/>
        <v>0</v>
      </c>
      <c r="FJ36" s="103"/>
      <c r="FK36" s="102"/>
      <c r="FL36" s="103"/>
      <c r="FM36" s="102"/>
      <c r="FN36" s="103"/>
      <c r="FO36" s="106">
        <f t="shared" si="77"/>
        <v>4.1188169874376793E-3</v>
      </c>
    </row>
    <row r="37" spans="1:171">
      <c r="A37" s="117" t="s">
        <v>84</v>
      </c>
      <c r="B37" s="108">
        <f>VLOOKUP(A37,[1]Лист4!A20:B67,2,0)</f>
        <v>1835</v>
      </c>
      <c r="C37" s="109">
        <f>VLOOKUP(A37,[1]Лист5!A39:B70,2,0)</f>
        <v>767.94</v>
      </c>
      <c r="D37" s="108">
        <f>VLOOKUP(A37,[1]Лист6!A39:B70,2,0)</f>
        <v>3925</v>
      </c>
      <c r="E37" s="109">
        <f>VLOOKUP(A37,[1]Лист7!A39:B70,2,0)</f>
        <v>230</v>
      </c>
      <c r="F37" s="108">
        <f>VLOOKUP(A37,[1]Лист8!A39:B72,2,0)</f>
        <v>392.94</v>
      </c>
      <c r="G37" s="109">
        <f>VLOOKUP(A37,[1]Лист9!A39:B70,2,0)</f>
        <v>0</v>
      </c>
      <c r="H37" s="89">
        <f>VLOOKUP(A37,[1]Лист11!B25:C57,2,0)</f>
        <v>1792.94</v>
      </c>
      <c r="I37" s="109"/>
      <c r="J37" s="108"/>
      <c r="K37" s="109"/>
      <c r="L37" s="108"/>
      <c r="M37" s="109"/>
      <c r="N37" s="110">
        <f t="shared" si="33"/>
        <v>8943.82</v>
      </c>
      <c r="O37" s="108">
        <f>VLOOKUP(A37,[1]Лист4!A34:C66,3,0)</f>
        <v>3465</v>
      </c>
      <c r="P37" s="109">
        <f>VLOOKUP(A37,[1]Лист5!A39:C70,3,0)</f>
        <v>860</v>
      </c>
      <c r="Q37" s="108">
        <f>VLOOKUP(A37,[1]Лист6!A39:C70,3,0)</f>
        <v>4230</v>
      </c>
      <c r="R37" s="109">
        <f>VLOOKUP(A37,[1]Лист7!A39:C70,3,0)</f>
        <v>250</v>
      </c>
      <c r="S37" s="108">
        <f>VLOOKUP(A37,[1]Лист8!A39:C72,3,0)</f>
        <v>450</v>
      </c>
      <c r="T37" s="109">
        <f>VLOOKUP(A37,[1]Лист9!A39:D70,3,0)</f>
        <v>0</v>
      </c>
      <c r="U37" s="89">
        <f>VLOOKUP(A37,[1]Лист11!B25:D57,3,0)</f>
        <v>1950</v>
      </c>
      <c r="V37" s="109"/>
      <c r="W37" s="108"/>
      <c r="X37" s="109"/>
      <c r="Y37" s="108"/>
      <c r="Z37" s="109"/>
      <c r="AA37" s="111">
        <f t="shared" si="34"/>
        <v>11205</v>
      </c>
      <c r="AB37" s="108">
        <f>VLOOKUP(A37,[1]Лист4!A34:D66,4,0)</f>
        <v>1630</v>
      </c>
      <c r="AC37" s="109">
        <f>VLOOKUP(A37,[1]Лист5!A39:D70,4,0)</f>
        <v>92.06</v>
      </c>
      <c r="AD37" s="108">
        <f>VLOOKUP(A37,[1]Лист6!A39:D70,4,0)</f>
        <v>305</v>
      </c>
      <c r="AE37" s="109">
        <f>VLOOKUP(A37,[1]Лист7!A39:D70,4,0)</f>
        <v>20</v>
      </c>
      <c r="AF37" s="108">
        <f>VLOOKUP(A37,[1]Лист8!A39:D72,4,0)</f>
        <v>57.06</v>
      </c>
      <c r="AG37" s="109">
        <f>VLOOKUP(A37,[1]Лист9!A39:D70,4,0)</f>
        <v>0</v>
      </c>
      <c r="AH37" s="89">
        <f>VLOOKUP(A37,[1]Лист11!B25:E57,4,0)</f>
        <v>157.06</v>
      </c>
      <c r="AI37" s="109"/>
      <c r="AJ37" s="108"/>
      <c r="AK37" s="109"/>
      <c r="AL37" s="108"/>
      <c r="AM37" s="109"/>
      <c r="AN37" s="112">
        <f t="shared" si="35"/>
        <v>2261.1799999999998</v>
      </c>
      <c r="AO37" s="109">
        <f>VLOOKUP(A37,[1]Лист4!A34:E66,5,0)</f>
        <v>14243.82</v>
      </c>
      <c r="AP37" s="108">
        <f>VLOOKUP(A37,[1]Лист5!A39:E70,5,0)</f>
        <v>12875.88</v>
      </c>
      <c r="AQ37" s="109">
        <f>VLOOKUP(A37,[1]Лист6!A39:E70,5,0)</f>
        <v>8950.8799999999992</v>
      </c>
      <c r="AR37" s="108">
        <f>VLOOKUP(A37,[1]Лист7!A39:E70,5,0)</f>
        <v>7650.88</v>
      </c>
      <c r="AS37" s="109">
        <f>VLOOKUP(A37,[1]Лист8!A39:E72,5,0)</f>
        <v>7257.94</v>
      </c>
      <c r="AT37" s="108">
        <f>VLOOKUP(A37,[1]Лист9!A39:E70,5,0)</f>
        <v>7257.94</v>
      </c>
      <c r="AU37" s="90">
        <f>VLOOKUP(A37,[1]Лист11!B25:F57,5,0)</f>
        <v>5465</v>
      </c>
      <c r="AV37" s="108"/>
      <c r="AW37" s="109"/>
      <c r="AX37" s="108"/>
      <c r="AY37" s="109"/>
      <c r="AZ37" s="108"/>
      <c r="BA37" s="94">
        <f t="shared" si="46"/>
        <v>7257.94</v>
      </c>
      <c r="BB37" s="109"/>
      <c r="BC37" s="108"/>
      <c r="BD37" s="109"/>
      <c r="BE37" s="108"/>
      <c r="BF37" s="109"/>
      <c r="BG37" s="108"/>
      <c r="BH37" s="109"/>
      <c r="BI37" s="108"/>
      <c r="BJ37" s="109"/>
      <c r="BK37" s="108"/>
      <c r="BL37" s="109"/>
      <c r="BM37" s="108"/>
      <c r="BN37" s="95">
        <f>SUM(BB37:BM37)</f>
        <v>0</v>
      </c>
      <c r="BO37" s="109"/>
      <c r="BP37" s="108"/>
      <c r="BQ37" s="109"/>
      <c r="BR37" s="108"/>
      <c r="BS37" s="109"/>
      <c r="BT37" s="108"/>
      <c r="BU37" s="109"/>
      <c r="BV37" s="108"/>
      <c r="BW37" s="109"/>
      <c r="BX37" s="108"/>
      <c r="BY37" s="109"/>
      <c r="BZ37" s="108"/>
      <c r="CA37" s="96">
        <f>SUM(BO37:BZ37)</f>
        <v>0</v>
      </c>
      <c r="CB37" s="109"/>
      <c r="CC37" s="108"/>
      <c r="CD37" s="109"/>
      <c r="CE37" s="108"/>
      <c r="CF37" s="109"/>
      <c r="CG37" s="108"/>
      <c r="CH37" s="109"/>
      <c r="CI37" s="108"/>
      <c r="CJ37" s="109"/>
      <c r="CK37" s="108"/>
      <c r="CL37" s="109"/>
      <c r="CM37" s="108"/>
      <c r="CN37" s="97">
        <f>SUM(CB37:CM37)</f>
        <v>0</v>
      </c>
      <c r="CO37" s="109"/>
      <c r="CP37" s="108"/>
      <c r="CQ37" s="109"/>
      <c r="CR37" s="108"/>
      <c r="CS37" s="109"/>
      <c r="CT37" s="108"/>
      <c r="CU37" s="109"/>
      <c r="CV37" s="108"/>
      <c r="CW37" s="109"/>
      <c r="CX37" s="108"/>
      <c r="CY37" s="109"/>
      <c r="CZ37" s="108"/>
      <c r="DA37" s="97">
        <f>SUM(CO37:CZ37)</f>
        <v>0</v>
      </c>
      <c r="DB37" s="98">
        <f t="shared" si="51"/>
        <v>0</v>
      </c>
      <c r="DC37" s="109"/>
      <c r="DD37" s="99">
        <f t="shared" si="52"/>
        <v>0.16990010951448581</v>
      </c>
      <c r="DE37" s="99">
        <f t="shared" si="52"/>
        <v>1.0789507925134103</v>
      </c>
      <c r="DF37" s="99">
        <f t="shared" si="52"/>
        <v>8.3123717003498437E-2</v>
      </c>
      <c r="DG37" s="99">
        <f t="shared" si="52"/>
        <v>0.15813726371369433</v>
      </c>
      <c r="DH37" s="99">
        <f t="shared" si="52"/>
        <v>0</v>
      </c>
      <c r="DI37" s="99">
        <f t="shared" si="52"/>
        <v>0.84553098576272478</v>
      </c>
      <c r="DJ37" s="108"/>
      <c r="DK37" s="109"/>
      <c r="DL37" s="108"/>
      <c r="DM37" s="109"/>
      <c r="DN37" s="108"/>
      <c r="DO37" s="126"/>
      <c r="DP37" s="90">
        <v>0</v>
      </c>
      <c r="DQ37" s="89">
        <v>0</v>
      </c>
      <c r="DR37" s="90">
        <v>0</v>
      </c>
      <c r="DS37" s="89">
        <v>0</v>
      </c>
      <c r="DT37" s="90">
        <v>0</v>
      </c>
      <c r="DU37" s="89">
        <v>0</v>
      </c>
      <c r="DV37" s="90">
        <v>0</v>
      </c>
      <c r="DW37" s="108"/>
      <c r="DX37" s="109"/>
      <c r="DY37" s="108"/>
      <c r="DZ37" s="109"/>
      <c r="EA37" s="108"/>
      <c r="EB37" s="101">
        <f>SUM(DP37:EA37)</f>
        <v>0</v>
      </c>
      <c r="EC37" s="102">
        <f t="shared" si="54"/>
        <v>1.3067424094920742E-4</v>
      </c>
      <c r="ED37" s="103">
        <f t="shared" si="55"/>
        <v>6.249342628463777E-5</v>
      </c>
      <c r="EE37" s="103">
        <f t="shared" si="56"/>
        <v>3.1082496377527087E-4</v>
      </c>
      <c r="EF37" s="103">
        <f t="shared" si="57"/>
        <v>2.0215664274989807E-5</v>
      </c>
      <c r="EG37" s="103">
        <f t="shared" si="58"/>
        <v>3.4102250353119806E-5</v>
      </c>
      <c r="EH37" s="103">
        <f t="shared" si="59"/>
        <v>0</v>
      </c>
      <c r="EI37" s="103">
        <f t="shared" si="60"/>
        <v>2.0319628640228597E-4</v>
      </c>
      <c r="EJ37" s="114"/>
      <c r="EK37" s="115"/>
      <c r="EL37" s="114"/>
      <c r="EM37" s="115"/>
      <c r="EN37" s="114"/>
      <c r="EO37" s="104">
        <f t="shared" si="61"/>
        <v>1.1228292099276849E-4</v>
      </c>
      <c r="EP37" s="102">
        <f t="shared" si="62"/>
        <v>1.8111369701222955E-3</v>
      </c>
      <c r="EQ37" s="102">
        <f t="shared" si="63"/>
        <v>1.1460636454730918E-4</v>
      </c>
      <c r="ER37" s="102">
        <f t="shared" si="64"/>
        <v>3.7289772488862706E-4</v>
      </c>
      <c r="ES37" s="102">
        <f t="shared" si="65"/>
        <v>3.0246042634247022E-5</v>
      </c>
      <c r="ET37" s="102">
        <f t="shared" si="66"/>
        <v>9.3958987116190881E-5</v>
      </c>
      <c r="EU37" s="102">
        <f t="shared" si="67"/>
        <v>0</v>
      </c>
      <c r="EV37" s="102">
        <f t="shared" si="68"/>
        <v>2.7327537677498932E-4</v>
      </c>
      <c r="EW37" s="114"/>
      <c r="EX37" s="115"/>
      <c r="EY37" s="114"/>
      <c r="EZ37" s="115"/>
      <c r="FA37" s="114"/>
      <c r="FB37" s="105">
        <f t="shared" si="69"/>
        <v>1.3249369538269256E-4</v>
      </c>
      <c r="FC37" s="102">
        <f t="shared" si="70"/>
        <v>0</v>
      </c>
      <c r="FD37" s="102">
        <f t="shared" si="71"/>
        <v>0</v>
      </c>
      <c r="FE37" s="102">
        <f t="shared" si="72"/>
        <v>0</v>
      </c>
      <c r="FF37" s="102">
        <f t="shared" si="73"/>
        <v>0</v>
      </c>
      <c r="FG37" s="102">
        <f t="shared" si="74"/>
        <v>0</v>
      </c>
      <c r="FH37" s="102">
        <f t="shared" si="75"/>
        <v>0</v>
      </c>
      <c r="FI37" s="102">
        <f t="shared" si="76"/>
        <v>0</v>
      </c>
      <c r="FJ37" s="114"/>
      <c r="FK37" s="115"/>
      <c r="FL37" s="114"/>
      <c r="FM37" s="115"/>
      <c r="FN37" s="114"/>
      <c r="FO37" s="106">
        <f t="shared" si="77"/>
        <v>0</v>
      </c>
    </row>
    <row r="38" spans="1:171">
      <c r="A38" s="117" t="s">
        <v>85</v>
      </c>
      <c r="B38" s="108">
        <f>[1]Лист17!C6</f>
        <v>422306.39</v>
      </c>
      <c r="C38" s="109">
        <f>[1]Лист18!C6</f>
        <v>209488.81</v>
      </c>
      <c r="D38" s="108">
        <f>[1]Лист19!C6</f>
        <v>288767.39</v>
      </c>
      <c r="E38" s="109">
        <f>[1]Лист20!C6</f>
        <v>262057.48</v>
      </c>
      <c r="F38" s="108">
        <f>[1]Лист24!C6</f>
        <v>294205.40000000002</v>
      </c>
      <c r="G38" s="109">
        <f>[1]Лист22!C6</f>
        <v>258610.84</v>
      </c>
      <c r="H38" s="109">
        <f>[1]Лист23!C6</f>
        <v>317238.89</v>
      </c>
      <c r="I38" s="109"/>
      <c r="J38" s="108"/>
      <c r="K38" s="109"/>
      <c r="L38" s="108"/>
      <c r="M38" s="109"/>
      <c r="N38" s="110"/>
      <c r="O38" s="108">
        <f>[1]Лист17!D6</f>
        <v>468715</v>
      </c>
      <c r="P38" s="109">
        <f>[1]Лист18!D6</f>
        <v>231840</v>
      </c>
      <c r="Q38" s="108">
        <f>[1]Лист19!D6</f>
        <v>320565</v>
      </c>
      <c r="R38" s="109">
        <f>[1]Лист20!D6</f>
        <v>289460</v>
      </c>
      <c r="S38" s="108">
        <f>[1]Лист24!D6</f>
        <v>325480</v>
      </c>
      <c r="T38" s="109">
        <f>[1]Лист22!D6</f>
        <v>286110</v>
      </c>
      <c r="U38" s="109">
        <f>[1]Лист23!D6</f>
        <v>350950</v>
      </c>
      <c r="V38" s="109"/>
      <c r="W38" s="108"/>
      <c r="X38" s="109"/>
      <c r="Y38" s="108"/>
      <c r="Z38" s="109"/>
      <c r="AA38" s="111"/>
      <c r="AB38" s="108">
        <f>[1]Лист17!E6</f>
        <v>46408.61</v>
      </c>
      <c r="AC38" s="109">
        <f>[1]Лист18!E6</f>
        <v>22351.19</v>
      </c>
      <c r="AD38" s="108">
        <f>[1]Лист19!E6</f>
        <v>31797.61</v>
      </c>
      <c r="AE38" s="109">
        <f>[1]Лист20!E6</f>
        <v>27402.52</v>
      </c>
      <c r="AF38" s="108">
        <f>[1]Лист24!E6</f>
        <v>31274.6</v>
      </c>
      <c r="AG38" s="109">
        <f>[1]Лист22!E6</f>
        <v>27499.16</v>
      </c>
      <c r="AH38" s="109">
        <f>[1]Лист23!E6</f>
        <v>33711.11</v>
      </c>
      <c r="AI38" s="109"/>
      <c r="AJ38" s="108"/>
      <c r="AK38" s="109"/>
      <c r="AL38" s="108"/>
      <c r="AM38" s="109"/>
      <c r="AN38" s="112"/>
      <c r="AO38" s="109">
        <f>[1]Лист17!F6</f>
        <v>288444.86</v>
      </c>
      <c r="AP38" s="108">
        <f>[1]Лист18!F6</f>
        <v>278237.02</v>
      </c>
      <c r="AQ38" s="109">
        <f>[1]Лист19!G6</f>
        <v>298185.65999999997</v>
      </c>
      <c r="AR38" s="108">
        <f>[1]Лист20!G6</f>
        <v>239251.25</v>
      </c>
      <c r="AS38" s="109">
        <f>[1]Лист24!G6</f>
        <v>204897.59</v>
      </c>
      <c r="AT38" s="108">
        <f>[1]Лист22!G6</f>
        <v>311070.12</v>
      </c>
      <c r="AU38" s="109">
        <f>[1]Лист24!G6</f>
        <v>204897.59</v>
      </c>
      <c r="AV38" s="108"/>
      <c r="AW38" s="109"/>
      <c r="AX38" s="108"/>
      <c r="AY38" s="109"/>
      <c r="AZ38" s="108"/>
      <c r="BA38" s="94"/>
      <c r="BB38" s="109"/>
      <c r="BC38" s="109"/>
      <c r="BD38" s="109"/>
      <c r="BE38" s="109"/>
      <c r="BF38" s="109"/>
      <c r="BG38" s="109"/>
      <c r="BH38" s="109"/>
      <c r="BI38" s="109"/>
      <c r="BJ38" s="109"/>
      <c r="BK38" s="109"/>
      <c r="BL38" s="109"/>
      <c r="BM38" s="109"/>
      <c r="BN38" s="95"/>
      <c r="BO38" s="109"/>
      <c r="BP38" s="109"/>
      <c r="BQ38" s="109"/>
      <c r="BR38" s="109"/>
      <c r="BS38" s="109"/>
      <c r="BT38" s="109"/>
      <c r="BU38" s="109"/>
      <c r="BV38" s="109"/>
      <c r="BW38" s="109"/>
      <c r="BX38" s="109"/>
      <c r="BY38" s="109"/>
      <c r="BZ38" s="109"/>
      <c r="CA38" s="96"/>
      <c r="CB38" s="109"/>
      <c r="CC38" s="109"/>
      <c r="CD38" s="109"/>
      <c r="CE38" s="109"/>
      <c r="CF38" s="109"/>
      <c r="CG38" s="109"/>
      <c r="CH38" s="109"/>
      <c r="CI38" s="109"/>
      <c r="CJ38" s="109"/>
      <c r="CK38" s="109"/>
      <c r="CL38" s="109"/>
      <c r="CM38" s="109"/>
      <c r="CN38" s="97"/>
      <c r="CO38" s="109"/>
      <c r="CP38" s="109"/>
      <c r="CQ38" s="109"/>
      <c r="CR38" s="109"/>
      <c r="CS38" s="109"/>
      <c r="CT38" s="109"/>
      <c r="CU38" s="109"/>
      <c r="CV38" s="109"/>
      <c r="CW38" s="109"/>
      <c r="CX38" s="109"/>
      <c r="CY38" s="109"/>
      <c r="CZ38" s="109"/>
      <c r="DA38" s="97"/>
      <c r="DB38" s="98">
        <f t="shared" si="51"/>
        <v>0</v>
      </c>
      <c r="DC38" s="109"/>
      <c r="DD38" s="99">
        <f t="shared" si="52"/>
        <v>2.2180572634508797</v>
      </c>
      <c r="DE38" s="99">
        <f t="shared" si="52"/>
        <v>3.0057879401969405</v>
      </c>
      <c r="DF38" s="99">
        <f t="shared" si="52"/>
        <v>2.9256362016520234</v>
      </c>
      <c r="DG38" s="99">
        <f t="shared" si="52"/>
        <v>3.9744163240412842</v>
      </c>
      <c r="DH38" s="99">
        <f t="shared" si="52"/>
        <v>3.0072909795072258</v>
      </c>
      <c r="DI38" s="99">
        <f t="shared" si="52"/>
        <v>3.68905515424599</v>
      </c>
      <c r="DJ38" s="141"/>
      <c r="DK38" s="109"/>
      <c r="DL38" s="141"/>
      <c r="DM38" s="109"/>
      <c r="DN38" s="141"/>
      <c r="DO38" s="142"/>
      <c r="DP38" s="90">
        <v>0</v>
      </c>
      <c r="DQ38" s="89">
        <v>0</v>
      </c>
      <c r="DR38" s="90">
        <v>0</v>
      </c>
      <c r="DS38" s="89">
        <v>0</v>
      </c>
      <c r="DT38" s="90">
        <v>0</v>
      </c>
      <c r="DU38" s="89">
        <v>0</v>
      </c>
      <c r="DV38" s="90">
        <f>[1]Лист13!F17</f>
        <v>265218</v>
      </c>
      <c r="DW38" s="109"/>
      <c r="DX38" s="109"/>
      <c r="DY38" s="109"/>
      <c r="DZ38" s="109"/>
      <c r="EA38" s="109"/>
      <c r="EB38" s="101"/>
      <c r="EC38" s="102">
        <f t="shared" si="54"/>
        <v>3.0073333493869189E-2</v>
      </c>
      <c r="ED38" s="103">
        <f t="shared" si="55"/>
        <v>1.7047781734499421E-2</v>
      </c>
      <c r="EE38" s="103">
        <f t="shared" si="56"/>
        <v>2.2867799627064846E-2</v>
      </c>
      <c r="EF38" s="103">
        <f t="shared" si="57"/>
        <v>2.3033330593173286E-2</v>
      </c>
      <c r="EG38" s="103">
        <f t="shared" si="58"/>
        <v>2.553332876785197E-2</v>
      </c>
      <c r="EH38" s="103">
        <f t="shared" si="59"/>
        <v>2.8823110556002802E-2</v>
      </c>
      <c r="EI38" s="103">
        <f t="shared" si="60"/>
        <v>3.5953107382502091E-2</v>
      </c>
      <c r="EJ38" s="115"/>
      <c r="EK38" s="115"/>
      <c r="EL38" s="115"/>
      <c r="EM38" s="115"/>
      <c r="EN38" s="115"/>
      <c r="EO38" s="143"/>
      <c r="EP38" s="102">
        <f t="shared" si="62"/>
        <v>5.156585846809035E-2</v>
      </c>
      <c r="EQ38" s="102">
        <f t="shared" si="63"/>
        <v>2.78252077906384E-2</v>
      </c>
      <c r="ER38" s="102">
        <f t="shared" si="64"/>
        <v>3.8876250576707724E-2</v>
      </c>
      <c r="ES38" s="102">
        <f t="shared" si="65"/>
        <v>4.1440889410290338E-2</v>
      </c>
      <c r="ET38" s="102">
        <f t="shared" si="66"/>
        <v>5.149894389176346E-2</v>
      </c>
      <c r="EU38" s="102">
        <f t="shared" si="67"/>
        <v>4.6919704113601697E-2</v>
      </c>
      <c r="EV38" s="102">
        <f t="shared" si="68"/>
        <v>5.8655394669254485E-2</v>
      </c>
      <c r="EW38" s="115"/>
      <c r="EX38" s="115"/>
      <c r="EY38" s="115"/>
      <c r="EZ38" s="115"/>
      <c r="FA38" s="115"/>
      <c r="FB38" s="144"/>
      <c r="FC38" s="102">
        <f t="shared" si="70"/>
        <v>0</v>
      </c>
      <c r="FD38" s="102">
        <f t="shared" si="71"/>
        <v>0</v>
      </c>
      <c r="FE38" s="102">
        <f t="shared" si="72"/>
        <v>0</v>
      </c>
      <c r="FF38" s="102">
        <f t="shared" si="73"/>
        <v>0</v>
      </c>
      <c r="FG38" s="102">
        <f t="shared" si="74"/>
        <v>0</v>
      </c>
      <c r="FH38" s="102">
        <f t="shared" si="75"/>
        <v>0</v>
      </c>
      <c r="FI38" s="102">
        <f t="shared" si="76"/>
        <v>3.9238778410357722E-2</v>
      </c>
      <c r="FJ38" s="115"/>
      <c r="FK38" s="115"/>
      <c r="FL38" s="115"/>
      <c r="FM38" s="115"/>
      <c r="FN38" s="115"/>
      <c r="FO38" s="145"/>
    </row>
    <row r="39" spans="1:171">
      <c r="A39" s="146" t="s">
        <v>86</v>
      </c>
      <c r="B39" s="128">
        <f>SUM(B19:B37)</f>
        <v>14042553.350000001</v>
      </c>
      <c r="C39" s="129">
        <f t="shared" ref="C39:H39" si="78">SUM(C19:C37)</f>
        <v>12288332.48</v>
      </c>
      <c r="D39" s="128">
        <f t="shared" si="78"/>
        <v>12627685.859999999</v>
      </c>
      <c r="E39" s="130">
        <f t="shared" si="78"/>
        <v>11377315.970000001</v>
      </c>
      <c r="F39" s="128">
        <f t="shared" si="78"/>
        <v>11522406.76</v>
      </c>
      <c r="G39" s="130">
        <f t="shared" si="78"/>
        <v>8972343.2000000011</v>
      </c>
      <c r="H39" s="130">
        <f t="shared" si="78"/>
        <v>8823684.879999999</v>
      </c>
      <c r="I39" s="130"/>
      <c r="J39" s="128"/>
      <c r="K39" s="130"/>
      <c r="L39" s="128"/>
      <c r="M39" s="130"/>
      <c r="N39" s="131">
        <f>SUM(B39:M39)</f>
        <v>79654322.499999985</v>
      </c>
      <c r="O39" s="128">
        <f>SUM(O19:O37)</f>
        <v>14934751.5</v>
      </c>
      <c r="P39" s="130">
        <f t="shared" ref="P39:U39" si="79">SUM(P19:P37)</f>
        <v>13091603.75</v>
      </c>
      <c r="Q39" s="128">
        <f t="shared" si="79"/>
        <v>13445604.5</v>
      </c>
      <c r="R39" s="130">
        <f t="shared" si="79"/>
        <v>12038559.5</v>
      </c>
      <c r="S39" s="128">
        <f t="shared" si="79"/>
        <v>12102693</v>
      </c>
      <c r="T39" s="130">
        <f t="shared" si="79"/>
        <v>9558433</v>
      </c>
      <c r="U39" s="130">
        <f t="shared" si="79"/>
        <v>9398416.5</v>
      </c>
      <c r="V39" s="130"/>
      <c r="W39" s="128"/>
      <c r="X39" s="130"/>
      <c r="Y39" s="128"/>
      <c r="Z39" s="130"/>
      <c r="AA39" s="131">
        <f>SUM(O39:U39)</f>
        <v>84570061.75</v>
      </c>
      <c r="AB39" s="128">
        <f>SUM(AB19:AB37)</f>
        <v>899987.15</v>
      </c>
      <c r="AC39" s="130">
        <f t="shared" ref="AC39:AH39" si="80">SUM(AC19:AC37)</f>
        <v>803271.2699999999</v>
      </c>
      <c r="AD39" s="128">
        <f t="shared" si="80"/>
        <v>817918.64</v>
      </c>
      <c r="AE39" s="130">
        <f t="shared" si="80"/>
        <v>661243.53</v>
      </c>
      <c r="AF39" s="128">
        <f t="shared" si="80"/>
        <v>607286.24</v>
      </c>
      <c r="AG39" s="130">
        <f t="shared" si="80"/>
        <v>586089.80000000005</v>
      </c>
      <c r="AH39" s="130">
        <f t="shared" si="80"/>
        <v>574731.62000000011</v>
      </c>
      <c r="AI39" s="130"/>
      <c r="AJ39" s="128"/>
      <c r="AK39" s="130"/>
      <c r="AL39" s="128"/>
      <c r="AM39" s="130"/>
      <c r="AN39" s="131">
        <f t="shared" ref="AN39:AU39" si="81">SUM(AN19:AN37)</f>
        <v>4950528.25</v>
      </c>
      <c r="AO39" s="147">
        <f t="shared" si="81"/>
        <v>18562180.639999993</v>
      </c>
      <c r="AP39" s="131">
        <f t="shared" si="81"/>
        <v>17810175.649999995</v>
      </c>
      <c r="AQ39" s="147">
        <f t="shared" si="81"/>
        <v>17833433.309999999</v>
      </c>
      <c r="AR39" s="131">
        <f t="shared" si="81"/>
        <v>18881579.579999998</v>
      </c>
      <c r="AS39" s="147">
        <f t="shared" si="81"/>
        <v>16232489.699999999</v>
      </c>
      <c r="AT39" s="131">
        <f t="shared" si="81"/>
        <v>17510160.210000001</v>
      </c>
      <c r="AU39" s="131">
        <f t="shared" si="81"/>
        <v>15257303.4</v>
      </c>
      <c r="AV39" s="131"/>
      <c r="AW39" s="147"/>
      <c r="AX39" s="131"/>
      <c r="AY39" s="147"/>
      <c r="AZ39" s="131"/>
      <c r="BA39" s="148">
        <f>SUM(BA19:BA37)</f>
        <v>17510160.210000001</v>
      </c>
      <c r="BB39" s="149">
        <f>SUM(BB19:BB37)</f>
        <v>0</v>
      </c>
      <c r="BC39" s="149">
        <f t="shared" ref="BC39:BM39" si="82">SUM(BC19:BC37)</f>
        <v>0</v>
      </c>
      <c r="BD39" s="149">
        <f t="shared" si="82"/>
        <v>0</v>
      </c>
      <c r="BE39" s="149">
        <f t="shared" si="82"/>
        <v>278483.85600000003</v>
      </c>
      <c r="BF39" s="149">
        <f t="shared" si="82"/>
        <v>388359.83655000001</v>
      </c>
      <c r="BG39" s="149">
        <f t="shared" si="82"/>
        <v>219084.55935</v>
      </c>
      <c r="BH39" s="149">
        <f t="shared" si="82"/>
        <v>247442.36679999999</v>
      </c>
      <c r="BI39" s="149">
        <f t="shared" si="82"/>
        <v>0</v>
      </c>
      <c r="BJ39" s="149">
        <f t="shared" si="82"/>
        <v>0</v>
      </c>
      <c r="BK39" s="149">
        <f t="shared" si="82"/>
        <v>0</v>
      </c>
      <c r="BL39" s="149">
        <f t="shared" si="82"/>
        <v>0</v>
      </c>
      <c r="BM39" s="149">
        <f t="shared" si="82"/>
        <v>0</v>
      </c>
      <c r="BN39" s="148">
        <f>SUM(BB39:BM39)</f>
        <v>1133370.6187</v>
      </c>
      <c r="BO39" s="149">
        <f>SUM(BO19:BO37)</f>
        <v>0</v>
      </c>
      <c r="BP39" s="149">
        <f t="shared" ref="BP39:BZ39" si="83">SUM(BP19:BP37)</f>
        <v>0</v>
      </c>
      <c r="BQ39" s="149">
        <f t="shared" si="83"/>
        <v>0</v>
      </c>
      <c r="BR39" s="149">
        <f t="shared" si="83"/>
        <v>302762.85100000002</v>
      </c>
      <c r="BS39" s="149">
        <f t="shared" si="83"/>
        <v>226708.8567</v>
      </c>
      <c r="BT39" s="149">
        <f t="shared" si="83"/>
        <v>177574.19750000001</v>
      </c>
      <c r="BU39" s="149">
        <f t="shared" si="83"/>
        <v>225814.39449999999</v>
      </c>
      <c r="BV39" s="149">
        <f t="shared" si="83"/>
        <v>0</v>
      </c>
      <c r="BW39" s="149">
        <f t="shared" si="83"/>
        <v>0</v>
      </c>
      <c r="BX39" s="149">
        <f t="shared" si="83"/>
        <v>0</v>
      </c>
      <c r="BY39" s="149">
        <f t="shared" si="83"/>
        <v>0</v>
      </c>
      <c r="BZ39" s="149">
        <f t="shared" si="83"/>
        <v>0</v>
      </c>
      <c r="CA39" s="148">
        <f>SUM(BO39:BZ39)</f>
        <v>932860.29970000009</v>
      </c>
      <c r="CB39" s="149">
        <f>SUM(CB19:CB37)</f>
        <v>0</v>
      </c>
      <c r="CC39" s="149">
        <f t="shared" ref="CC39:CM39" si="84">SUM(CC19:CC37)</f>
        <v>0</v>
      </c>
      <c r="CD39" s="149">
        <f t="shared" si="84"/>
        <v>0</v>
      </c>
      <c r="CE39" s="149">
        <f t="shared" si="84"/>
        <v>80750.100000000006</v>
      </c>
      <c r="CF39" s="149">
        <f t="shared" si="84"/>
        <v>59883.010050000004</v>
      </c>
      <c r="CG39" s="149">
        <f t="shared" si="84"/>
        <v>30678.383350000004</v>
      </c>
      <c r="CH39" s="149">
        <f t="shared" si="84"/>
        <v>25638.739999999998</v>
      </c>
      <c r="CI39" s="149">
        <f t="shared" si="84"/>
        <v>0</v>
      </c>
      <c r="CJ39" s="149">
        <f t="shared" si="84"/>
        <v>0</v>
      </c>
      <c r="CK39" s="149">
        <f t="shared" si="84"/>
        <v>0</v>
      </c>
      <c r="CL39" s="149">
        <f t="shared" si="84"/>
        <v>0</v>
      </c>
      <c r="CM39" s="149">
        <f t="shared" si="84"/>
        <v>0</v>
      </c>
      <c r="CN39" s="148">
        <f>SUM(CB39:CM39)</f>
        <v>196950.23340000003</v>
      </c>
      <c r="CO39" s="149">
        <f>SUM(CO19:CO37)</f>
        <v>0</v>
      </c>
      <c r="CP39" s="149">
        <f t="shared" ref="CP39:CZ39" si="85">SUM(CP19:CP37)</f>
        <v>0</v>
      </c>
      <c r="CQ39" s="149">
        <f t="shared" si="85"/>
        <v>0</v>
      </c>
      <c r="CR39" s="149">
        <f t="shared" si="85"/>
        <v>69227.25</v>
      </c>
      <c r="CS39" s="149">
        <f t="shared" si="85"/>
        <v>74211.5</v>
      </c>
      <c r="CT39" s="149">
        <f t="shared" si="85"/>
        <v>46809.25</v>
      </c>
      <c r="CU39" s="149">
        <f t="shared" si="85"/>
        <v>41070</v>
      </c>
      <c r="CV39" s="149">
        <f t="shared" si="85"/>
        <v>0</v>
      </c>
      <c r="CW39" s="149">
        <f t="shared" si="85"/>
        <v>0</v>
      </c>
      <c r="CX39" s="149">
        <f t="shared" si="85"/>
        <v>0</v>
      </c>
      <c r="CY39" s="149">
        <f t="shared" si="85"/>
        <v>0</v>
      </c>
      <c r="CZ39" s="149">
        <f t="shared" si="85"/>
        <v>0</v>
      </c>
      <c r="DA39" s="148">
        <f>SUM(CO39:CZ39)</f>
        <v>231318</v>
      </c>
      <c r="DB39" s="150">
        <f>SUM(DB19:DB38)</f>
        <v>2494499.1518000001</v>
      </c>
      <c r="DC39" s="148"/>
      <c r="DD39" s="151"/>
      <c r="DE39" s="151"/>
      <c r="DF39" s="151"/>
      <c r="DG39" s="151"/>
      <c r="DH39" s="151"/>
      <c r="DI39" s="151"/>
      <c r="DJ39" s="151"/>
      <c r="DK39" s="151"/>
      <c r="DL39" s="151"/>
      <c r="DM39" s="151"/>
      <c r="DN39" s="151"/>
      <c r="DO39" s="151"/>
      <c r="DP39" s="150">
        <f>SUM(DP19:DP37)</f>
        <v>8188616.5299999993</v>
      </c>
      <c r="DQ39" s="150">
        <f t="shared" ref="DQ39:EA39" si="86">SUM(DQ19:DQ37)</f>
        <v>11515527.960000001</v>
      </c>
      <c r="DR39" s="150">
        <f t="shared" si="86"/>
        <v>12747466.51</v>
      </c>
      <c r="DS39" s="150">
        <f t="shared" si="86"/>
        <v>12814522.609999999</v>
      </c>
      <c r="DT39" s="150">
        <f t="shared" si="86"/>
        <v>8639115.5700000003</v>
      </c>
      <c r="DU39" s="150">
        <f t="shared" si="86"/>
        <v>10125415.870000001</v>
      </c>
      <c r="DV39" s="150">
        <f t="shared" si="86"/>
        <v>6759078.9199999999</v>
      </c>
      <c r="DW39" s="150">
        <f t="shared" si="86"/>
        <v>0</v>
      </c>
      <c r="DX39" s="150">
        <f t="shared" si="86"/>
        <v>0</v>
      </c>
      <c r="DY39" s="150">
        <f t="shared" si="86"/>
        <v>0</v>
      </c>
      <c r="DZ39" s="150">
        <f t="shared" si="86"/>
        <v>0</v>
      </c>
      <c r="EA39" s="150">
        <f t="shared" si="86"/>
        <v>0</v>
      </c>
      <c r="EB39" s="148">
        <f>SUM(DP39:EA39)</f>
        <v>70789743.969999999</v>
      </c>
      <c r="EC39" s="152">
        <v>1</v>
      </c>
      <c r="ED39" s="152">
        <v>1</v>
      </c>
      <c r="EE39" s="152">
        <v>1</v>
      </c>
      <c r="EF39" s="152">
        <v>1</v>
      </c>
      <c r="EG39" s="152">
        <v>1</v>
      </c>
      <c r="EH39" s="152">
        <v>1</v>
      </c>
      <c r="EI39" s="152">
        <v>1</v>
      </c>
      <c r="EJ39" s="152">
        <v>1</v>
      </c>
      <c r="EK39" s="152">
        <v>1</v>
      </c>
      <c r="EL39" s="152">
        <v>1</v>
      </c>
      <c r="EM39" s="152">
        <v>1</v>
      </c>
      <c r="EN39" s="152">
        <v>1</v>
      </c>
      <c r="EO39" s="152">
        <v>1</v>
      </c>
      <c r="EP39" s="152">
        <v>1</v>
      </c>
      <c r="EQ39" s="152">
        <v>1</v>
      </c>
      <c r="ER39" s="152">
        <v>1</v>
      </c>
      <c r="ES39" s="152">
        <v>1</v>
      </c>
      <c r="ET39" s="152">
        <v>1</v>
      </c>
      <c r="EU39" s="152">
        <v>1</v>
      </c>
      <c r="EV39" s="152">
        <v>1</v>
      </c>
      <c r="EW39" s="152">
        <v>1</v>
      </c>
      <c r="EX39" s="152">
        <v>1</v>
      </c>
      <c r="EY39" s="152">
        <v>1</v>
      </c>
      <c r="EZ39" s="152">
        <v>1</v>
      </c>
      <c r="FA39" s="152">
        <v>1</v>
      </c>
      <c r="FB39" s="152">
        <v>1</v>
      </c>
      <c r="FC39" s="152">
        <v>1</v>
      </c>
      <c r="FD39" s="152">
        <v>1</v>
      </c>
      <c r="FE39" s="152">
        <v>1</v>
      </c>
      <c r="FF39" s="152">
        <v>1</v>
      </c>
      <c r="FG39" s="152">
        <v>1</v>
      </c>
      <c r="FH39" s="152">
        <v>1</v>
      </c>
      <c r="FI39" s="152">
        <v>1</v>
      </c>
      <c r="FJ39" s="152">
        <v>1</v>
      </c>
      <c r="FK39" s="152">
        <v>1</v>
      </c>
      <c r="FL39" s="152">
        <v>1</v>
      </c>
      <c r="FM39" s="152">
        <v>1</v>
      </c>
      <c r="FN39" s="152">
        <v>1</v>
      </c>
      <c r="FO39" s="152">
        <v>1</v>
      </c>
    </row>
    <row r="40" spans="1:171">
      <c r="A40" s="153"/>
      <c r="B40" s="154">
        <f t="shared" ref="B40:M40" si="87">B39+B17</f>
        <v>37635990.539999999</v>
      </c>
      <c r="C40" s="155">
        <f t="shared" si="87"/>
        <v>32389155.120000001</v>
      </c>
      <c r="D40" s="154">
        <f t="shared" si="87"/>
        <v>33101932.139999997</v>
      </c>
      <c r="E40" s="156">
        <f t="shared" si="87"/>
        <v>27558815.069999997</v>
      </c>
      <c r="F40" s="154">
        <f t="shared" si="87"/>
        <v>29602357.740000002</v>
      </c>
      <c r="G40" s="156">
        <f t="shared" si="87"/>
        <v>21602468.120000001</v>
      </c>
      <c r="H40" s="156">
        <f t="shared" si="87"/>
        <v>20055507.969999999</v>
      </c>
      <c r="I40" s="156">
        <f t="shared" si="87"/>
        <v>0</v>
      </c>
      <c r="J40" s="156">
        <f t="shared" si="87"/>
        <v>0</v>
      </c>
      <c r="K40" s="156">
        <f t="shared" si="87"/>
        <v>0</v>
      </c>
      <c r="L40" s="156">
        <f t="shared" si="87"/>
        <v>0</v>
      </c>
      <c r="M40" s="156">
        <f t="shared" si="87"/>
        <v>0</v>
      </c>
      <c r="N40" s="157">
        <f>SUM(B40:M40)</f>
        <v>201946226.69999999</v>
      </c>
      <c r="O40" s="157">
        <f t="shared" ref="O40:Z40" si="88">O17+O39</f>
        <v>41326094.75</v>
      </c>
      <c r="P40" s="158">
        <f t="shared" si="88"/>
        <v>35953342.75</v>
      </c>
      <c r="Q40" s="157">
        <f t="shared" si="88"/>
        <v>36519195.25</v>
      </c>
      <c r="R40" s="158">
        <f t="shared" si="88"/>
        <v>30689459.75</v>
      </c>
      <c r="S40" s="157">
        <f t="shared" si="88"/>
        <v>31781843.449999999</v>
      </c>
      <c r="T40" s="158">
        <f t="shared" si="88"/>
        <v>23602303.25</v>
      </c>
      <c r="U40" s="158">
        <f t="shared" si="88"/>
        <v>21829216.25</v>
      </c>
      <c r="V40" s="158">
        <f t="shared" si="88"/>
        <v>0</v>
      </c>
      <c r="W40" s="157">
        <f t="shared" si="88"/>
        <v>0</v>
      </c>
      <c r="X40" s="158">
        <f t="shared" si="88"/>
        <v>0</v>
      </c>
      <c r="Y40" s="157">
        <f t="shared" si="88"/>
        <v>0</v>
      </c>
      <c r="Z40" s="159">
        <f t="shared" si="88"/>
        <v>0</v>
      </c>
      <c r="AA40" s="157">
        <f>SUM(O40:Z40)</f>
        <v>221701455.44999999</v>
      </c>
      <c r="AB40" s="157">
        <f t="shared" ref="AB40:AM40" si="89">AB17+AB39</f>
        <v>3697893.21</v>
      </c>
      <c r="AC40" s="158">
        <f t="shared" si="89"/>
        <v>3564187.6300000004</v>
      </c>
      <c r="AD40" s="157">
        <f t="shared" si="89"/>
        <v>3417263.1100000003</v>
      </c>
      <c r="AE40" s="158">
        <f t="shared" si="89"/>
        <v>3130644.6799999997</v>
      </c>
      <c r="AF40" s="157">
        <f t="shared" si="89"/>
        <v>2206485.71</v>
      </c>
      <c r="AG40" s="158">
        <f t="shared" si="89"/>
        <v>1999835.1300000001</v>
      </c>
      <c r="AH40" s="158">
        <f t="shared" si="89"/>
        <v>1773708.28</v>
      </c>
      <c r="AI40" s="158">
        <f t="shared" si="89"/>
        <v>0</v>
      </c>
      <c r="AJ40" s="158">
        <f t="shared" si="89"/>
        <v>0</v>
      </c>
      <c r="AK40" s="158">
        <f t="shared" si="89"/>
        <v>0</v>
      </c>
      <c r="AL40" s="158">
        <f t="shared" si="89"/>
        <v>0</v>
      </c>
      <c r="AM40" s="158">
        <f t="shared" si="89"/>
        <v>0</v>
      </c>
      <c r="AN40" s="157">
        <f>SUM(AB40:AM40)</f>
        <v>19790017.75</v>
      </c>
      <c r="AO40" s="158">
        <f t="shared" ref="AO40:BM40" si="90">AO39+AO17</f>
        <v>52236129.579999983</v>
      </c>
      <c r="AP40" s="157">
        <f t="shared" si="90"/>
        <v>53059434.599999994</v>
      </c>
      <c r="AQ40" s="158">
        <f t="shared" si="90"/>
        <v>50070145.060000002</v>
      </c>
      <c r="AR40" s="157">
        <f t="shared" si="90"/>
        <v>47379583.419999994</v>
      </c>
      <c r="AS40" s="158">
        <f t="shared" si="90"/>
        <v>41193747.420000002</v>
      </c>
      <c r="AT40" s="157">
        <f t="shared" si="90"/>
        <v>45207727.460000001</v>
      </c>
      <c r="AU40" s="158">
        <f t="shared" si="90"/>
        <v>37385482.629999995</v>
      </c>
      <c r="AV40" s="157">
        <f t="shared" si="90"/>
        <v>0</v>
      </c>
      <c r="AW40" s="158">
        <f t="shared" si="90"/>
        <v>0</v>
      </c>
      <c r="AX40" s="157">
        <f t="shared" si="90"/>
        <v>0</v>
      </c>
      <c r="AY40" s="158">
        <f t="shared" si="90"/>
        <v>0</v>
      </c>
      <c r="AZ40" s="157">
        <f t="shared" si="90"/>
        <v>0</v>
      </c>
      <c r="BA40" s="160">
        <f t="shared" si="90"/>
        <v>221955087.88999999</v>
      </c>
      <c r="BB40" s="161">
        <f t="shared" si="90"/>
        <v>0</v>
      </c>
      <c r="BC40" s="161">
        <f t="shared" si="90"/>
        <v>0</v>
      </c>
      <c r="BD40" s="161">
        <f t="shared" si="90"/>
        <v>0</v>
      </c>
      <c r="BE40" s="161">
        <f t="shared" si="90"/>
        <v>419186.15600000002</v>
      </c>
      <c r="BF40" s="161">
        <f t="shared" si="90"/>
        <v>1468198.5260499995</v>
      </c>
      <c r="BG40" s="161">
        <f t="shared" si="90"/>
        <v>773645.13096650003</v>
      </c>
      <c r="BH40" s="161">
        <f t="shared" si="90"/>
        <v>382221.77429999993</v>
      </c>
      <c r="BI40" s="161">
        <f t="shared" si="90"/>
        <v>0</v>
      </c>
      <c r="BJ40" s="161">
        <f t="shared" si="90"/>
        <v>0</v>
      </c>
      <c r="BK40" s="161">
        <f t="shared" si="90"/>
        <v>0</v>
      </c>
      <c r="BL40" s="161">
        <f t="shared" si="90"/>
        <v>0</v>
      </c>
      <c r="BM40" s="161">
        <f t="shared" si="90"/>
        <v>0</v>
      </c>
      <c r="BN40" s="160">
        <f>SUM(BB40:BM40)</f>
        <v>3043251.5873164991</v>
      </c>
      <c r="BO40" s="161">
        <f t="shared" ref="BO40:BZ40" si="91">BO39+BO17</f>
        <v>0</v>
      </c>
      <c r="BP40" s="161">
        <f t="shared" si="91"/>
        <v>0</v>
      </c>
      <c r="BQ40" s="161">
        <f t="shared" si="91"/>
        <v>0</v>
      </c>
      <c r="BR40" s="161">
        <f t="shared" si="91"/>
        <v>760418.85100000002</v>
      </c>
      <c r="BS40" s="161">
        <f t="shared" si="91"/>
        <v>226708.8567</v>
      </c>
      <c r="BT40" s="161">
        <f t="shared" si="91"/>
        <v>177574.19750000001</v>
      </c>
      <c r="BU40" s="161">
        <f t="shared" si="91"/>
        <v>736127.39449999994</v>
      </c>
      <c r="BV40" s="161">
        <f t="shared" si="91"/>
        <v>0</v>
      </c>
      <c r="BW40" s="161">
        <f t="shared" si="91"/>
        <v>0</v>
      </c>
      <c r="BX40" s="161">
        <f t="shared" si="91"/>
        <v>0</v>
      </c>
      <c r="BY40" s="161">
        <f t="shared" si="91"/>
        <v>0</v>
      </c>
      <c r="BZ40" s="161">
        <f t="shared" si="91"/>
        <v>0</v>
      </c>
      <c r="CA40" s="160">
        <f>SUM(BO40:BZ40)</f>
        <v>1900829.2996999999</v>
      </c>
      <c r="CB40" s="161">
        <f t="shared" ref="CB40:CM40" si="92">CB39+CB17</f>
        <v>0</v>
      </c>
      <c r="CC40" s="161">
        <f t="shared" si="92"/>
        <v>0</v>
      </c>
      <c r="CD40" s="161">
        <f t="shared" si="92"/>
        <v>0</v>
      </c>
      <c r="CE40" s="161">
        <f t="shared" si="92"/>
        <v>80750.100000000006</v>
      </c>
      <c r="CF40" s="161">
        <f t="shared" si="92"/>
        <v>59883.010050000004</v>
      </c>
      <c r="CG40" s="161">
        <f t="shared" si="92"/>
        <v>30678.383350000004</v>
      </c>
      <c r="CH40" s="161">
        <f t="shared" si="92"/>
        <v>25638.739999999998</v>
      </c>
      <c r="CI40" s="161">
        <f t="shared" si="92"/>
        <v>0</v>
      </c>
      <c r="CJ40" s="161">
        <f t="shared" si="92"/>
        <v>0</v>
      </c>
      <c r="CK40" s="161">
        <f t="shared" si="92"/>
        <v>0</v>
      </c>
      <c r="CL40" s="161">
        <f t="shared" si="92"/>
        <v>0</v>
      </c>
      <c r="CM40" s="161">
        <f t="shared" si="92"/>
        <v>0</v>
      </c>
      <c r="CN40" s="160">
        <f>SUM(CB40:CM40)</f>
        <v>196950.23340000003</v>
      </c>
      <c r="CO40" s="161">
        <f t="shared" ref="CO40:CZ40" si="93">CO39+CO17</f>
        <v>0</v>
      </c>
      <c r="CP40" s="161">
        <f t="shared" si="93"/>
        <v>0</v>
      </c>
      <c r="CQ40" s="161">
        <f t="shared" si="93"/>
        <v>0</v>
      </c>
      <c r="CR40" s="161">
        <f t="shared" si="93"/>
        <v>69227.25</v>
      </c>
      <c r="CS40" s="161">
        <f t="shared" si="93"/>
        <v>74211.5</v>
      </c>
      <c r="CT40" s="161">
        <f t="shared" si="93"/>
        <v>46809.25</v>
      </c>
      <c r="CU40" s="161">
        <f t="shared" si="93"/>
        <v>41070</v>
      </c>
      <c r="CV40" s="161">
        <f t="shared" si="93"/>
        <v>0</v>
      </c>
      <c r="CW40" s="161">
        <f t="shared" si="93"/>
        <v>0</v>
      </c>
      <c r="CX40" s="161">
        <f t="shared" si="93"/>
        <v>0</v>
      </c>
      <c r="CY40" s="161">
        <f t="shared" si="93"/>
        <v>0</v>
      </c>
      <c r="CZ40" s="161">
        <f t="shared" si="93"/>
        <v>0</v>
      </c>
      <c r="DA40" s="160">
        <f>SUM(CO40:CZ40)</f>
        <v>231318</v>
      </c>
      <c r="DB40" s="162">
        <f>DB39+DB17</f>
        <v>5266851.8702165</v>
      </c>
      <c r="DC40" s="160"/>
      <c r="DD40" s="163"/>
      <c r="DE40" s="163"/>
      <c r="DF40" s="163"/>
      <c r="DG40" s="163"/>
      <c r="DH40" s="163"/>
      <c r="DI40" s="163"/>
      <c r="DJ40" s="163"/>
      <c r="DK40" s="163"/>
      <c r="DL40" s="163"/>
      <c r="DM40" s="163"/>
      <c r="DN40" s="163"/>
      <c r="DO40" s="163"/>
      <c r="DP40" s="162">
        <f t="shared" ref="DP40:EA40" si="94">DP39+DP17</f>
        <v>25465897.090000004</v>
      </c>
      <c r="DQ40" s="162">
        <f t="shared" si="94"/>
        <v>31217760.800000001</v>
      </c>
      <c r="DR40" s="162">
        <f t="shared" si="94"/>
        <v>28207767.030000001</v>
      </c>
      <c r="DS40" s="162">
        <f t="shared" si="94"/>
        <v>25438598.420000002</v>
      </c>
      <c r="DT40" s="162">
        <f t="shared" si="94"/>
        <v>20428716.850000001</v>
      </c>
      <c r="DU40" s="162">
        <f t="shared" si="94"/>
        <v>23934265.630000003</v>
      </c>
      <c r="DV40" s="162">
        <f t="shared" si="94"/>
        <v>13498087.109999999</v>
      </c>
      <c r="DW40" s="162">
        <f t="shared" si="94"/>
        <v>0</v>
      </c>
      <c r="DX40" s="162">
        <f t="shared" si="94"/>
        <v>0</v>
      </c>
      <c r="DY40" s="162">
        <f t="shared" si="94"/>
        <v>0</v>
      </c>
      <c r="DZ40" s="162">
        <f t="shared" si="94"/>
        <v>0</v>
      </c>
      <c r="EA40" s="162">
        <f t="shared" si="94"/>
        <v>0</v>
      </c>
      <c r="EB40" s="160">
        <f>SUM(DP40:EA40)</f>
        <v>168191092.93000001</v>
      </c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3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3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3"/>
    </row>
    <row r="42" spans="1:171">
      <c r="B42" s="164"/>
      <c r="C42" s="165" t="s">
        <v>87</v>
      </c>
      <c r="D42" s="165" t="s">
        <v>88</v>
      </c>
      <c r="E42" s="165" t="s">
        <v>89</v>
      </c>
      <c r="F42" s="166" t="s">
        <v>90</v>
      </c>
      <c r="O42" s="164"/>
      <c r="P42" s="165" t="s">
        <v>87</v>
      </c>
      <c r="Q42" s="165" t="s">
        <v>88</v>
      </c>
      <c r="R42" s="165" t="s">
        <v>89</v>
      </c>
      <c r="S42" s="166" t="s">
        <v>90</v>
      </c>
      <c r="AB42" s="164"/>
      <c r="AC42" s="165" t="s">
        <v>87</v>
      </c>
      <c r="AD42" s="165" t="s">
        <v>88</v>
      </c>
      <c r="AE42" s="165" t="s">
        <v>89</v>
      </c>
      <c r="AF42" s="166" t="s">
        <v>90</v>
      </c>
      <c r="AO42" s="164"/>
      <c r="AP42" s="165" t="s">
        <v>87</v>
      </c>
      <c r="AQ42" s="165" t="s">
        <v>88</v>
      </c>
      <c r="AR42" s="165" t="s">
        <v>89</v>
      </c>
      <c r="AS42" s="166" t="s">
        <v>90</v>
      </c>
      <c r="BB42" s="164"/>
      <c r="BC42" s="165" t="s">
        <v>87</v>
      </c>
      <c r="BD42" s="165" t="s">
        <v>88</v>
      </c>
      <c r="BE42" s="165" t="s">
        <v>89</v>
      </c>
      <c r="BF42" s="166" t="s">
        <v>90</v>
      </c>
      <c r="CT42" s="167"/>
    </row>
    <row r="43" spans="1:171">
      <c r="B43" s="100" t="s">
        <v>91</v>
      </c>
      <c r="C43" s="168">
        <f>SUM(B39:D39)</f>
        <v>38958571.689999998</v>
      </c>
      <c r="D43" s="168">
        <f>SUM(E39:G39)</f>
        <v>31872065.93</v>
      </c>
      <c r="E43" s="168">
        <f>SUM(H39:J39)</f>
        <v>8823684.879999999</v>
      </c>
      <c r="F43" s="169">
        <f>SUM(K39:M39)</f>
        <v>0</v>
      </c>
      <c r="O43" s="100" t="s">
        <v>91</v>
      </c>
      <c r="P43" s="168">
        <f>SUM(O39:Q39)</f>
        <v>41471959.75</v>
      </c>
      <c r="Q43" s="168">
        <f>SUM(R39:T39)</f>
        <v>33699685.5</v>
      </c>
      <c r="R43" s="168">
        <f>SUM(U39:W39)</f>
        <v>9398416.5</v>
      </c>
      <c r="S43" s="169">
        <f>SUM(X39:Z39)</f>
        <v>0</v>
      </c>
      <c r="AB43" s="100" t="s">
        <v>91</v>
      </c>
      <c r="AC43" s="168">
        <f>SUM(AB39:AD39)</f>
        <v>2521177.06</v>
      </c>
      <c r="AD43" s="168">
        <f>SUM(AE39:AG39)</f>
        <v>1854619.57</v>
      </c>
      <c r="AE43" s="168">
        <f>SUM(AH39:AJ39)</f>
        <v>574731.62000000011</v>
      </c>
      <c r="AF43" s="169">
        <f>SUM(AK39:AM39)</f>
        <v>0</v>
      </c>
      <c r="AO43" s="100" t="s">
        <v>91</v>
      </c>
      <c r="AP43" s="168">
        <f>SUM(AO39:AQ39)</f>
        <v>54205789.599999994</v>
      </c>
      <c r="AQ43" s="168">
        <f>SUM(AR39:AT39)</f>
        <v>52624229.490000002</v>
      </c>
      <c r="AR43" s="168">
        <f>SUM(AU39:AW39)</f>
        <v>15257303.4</v>
      </c>
      <c r="AS43" s="169">
        <f>SUM(AX39:AZ39)</f>
        <v>0</v>
      </c>
      <c r="BB43" s="100" t="s">
        <v>91</v>
      </c>
      <c r="BC43" s="168">
        <f>SUM(BB39:BD39)</f>
        <v>0</v>
      </c>
      <c r="BD43" s="168">
        <f>SUM(BE39:BG39)</f>
        <v>885928.25190000003</v>
      </c>
      <c r="BE43" s="168">
        <f>SUM(BH39:BJ39)</f>
        <v>247442.36679999999</v>
      </c>
      <c r="BF43" s="169">
        <f>SUM(BK39:BM39)</f>
        <v>0</v>
      </c>
    </row>
    <row r="44" spans="1:171">
      <c r="B44" s="126" t="s">
        <v>92</v>
      </c>
      <c r="C44" s="119">
        <f>SUM(B17:D17)</f>
        <v>64168506.109999999</v>
      </c>
      <c r="D44" s="119">
        <f>SUM(E17:G17)</f>
        <v>46891575</v>
      </c>
      <c r="E44" s="119">
        <f>SUM(H17:J17)</f>
        <v>11231823.09</v>
      </c>
      <c r="F44" s="170">
        <f>SUM(K17:M17)</f>
        <v>0</v>
      </c>
      <c r="O44" s="126" t="s">
        <v>92</v>
      </c>
      <c r="P44" s="119">
        <f>SUM(O17:Q17)</f>
        <v>72326673</v>
      </c>
      <c r="Q44" s="119">
        <f>SUM(R17:T17)</f>
        <v>52373920.950000003</v>
      </c>
      <c r="R44" s="119">
        <f>SUM(U17:W17)</f>
        <v>12430799.75</v>
      </c>
      <c r="S44" s="170">
        <f>SUM(X17:Z17)</f>
        <v>0</v>
      </c>
      <c r="AB44" s="126" t="s">
        <v>92</v>
      </c>
      <c r="AC44" s="119">
        <f>SUM(AB17:AD17)</f>
        <v>8158166.8900000006</v>
      </c>
      <c r="AD44" s="119">
        <f>SUM(AE17:AG17)</f>
        <v>5482345.9499999993</v>
      </c>
      <c r="AE44" s="119">
        <f>SUM(AH17:AJ17)</f>
        <v>1198976.6599999999</v>
      </c>
      <c r="AF44" s="170">
        <f>SUM(AK17:AM17)</f>
        <v>0</v>
      </c>
      <c r="AO44" s="126" t="s">
        <v>92</v>
      </c>
      <c r="AP44" s="119">
        <f>SUM(AO17:AQ17)</f>
        <v>101159919.63999999</v>
      </c>
      <c r="AQ44" s="119">
        <f>SUM(AR17:AT17)</f>
        <v>81156828.810000002</v>
      </c>
      <c r="AR44" s="119">
        <f>SUM(AU17:AW17)</f>
        <v>22128179.229999997</v>
      </c>
      <c r="AS44" s="170">
        <f>SUM(AX17:AZ17)</f>
        <v>0</v>
      </c>
      <c r="BB44" s="126" t="s">
        <v>92</v>
      </c>
      <c r="BC44" s="119">
        <f>SUM(BB17:BD17)</f>
        <v>0</v>
      </c>
      <c r="BD44" s="119">
        <f>SUM(BE17:BG17)</f>
        <v>1775101.5611164998</v>
      </c>
      <c r="BE44" s="119">
        <f>SUM(BH17:BJ17)</f>
        <v>134779.40749999997</v>
      </c>
      <c r="BF44" s="170">
        <f>SUM(BK17:BM17)</f>
        <v>0</v>
      </c>
    </row>
    <row r="45" spans="1:171">
      <c r="B45" s="171"/>
      <c r="C45" s="172"/>
      <c r="D45" s="172" t="s">
        <v>93</v>
      </c>
      <c r="E45" s="172" t="s">
        <v>93</v>
      </c>
      <c r="F45" s="172" t="s">
        <v>93</v>
      </c>
      <c r="O45" s="171"/>
      <c r="P45" s="172"/>
      <c r="Q45" s="172" t="s">
        <v>93</v>
      </c>
      <c r="R45" s="172" t="s">
        <v>93</v>
      </c>
      <c r="S45" s="172" t="s">
        <v>93</v>
      </c>
      <c r="AB45" s="171"/>
      <c r="AC45" s="172"/>
      <c r="AD45" s="172" t="s">
        <v>93</v>
      </c>
      <c r="AE45" s="172" t="s">
        <v>93</v>
      </c>
      <c r="AF45" s="172" t="s">
        <v>93</v>
      </c>
      <c r="AO45" s="171"/>
      <c r="AP45" s="172"/>
      <c r="AQ45" s="172" t="s">
        <v>93</v>
      </c>
      <c r="AR45" s="172" t="s">
        <v>93</v>
      </c>
      <c r="AS45" s="172" t="s">
        <v>93</v>
      </c>
      <c r="BB45" s="171"/>
      <c r="BC45" s="172"/>
      <c r="BD45" s="172" t="s">
        <v>93</v>
      </c>
      <c r="BE45" s="172" t="s">
        <v>93</v>
      </c>
      <c r="BF45" s="172" t="s">
        <v>93</v>
      </c>
    </row>
    <row r="46" spans="1:171">
      <c r="B46" s="100" t="s">
        <v>91</v>
      </c>
      <c r="C46" s="173"/>
      <c r="D46" s="174">
        <f>(D43-C43)/C43*100</f>
        <v>-18.18985001911398</v>
      </c>
      <c r="E46" s="174">
        <f>(E43-D43)/D43*100</f>
        <v>-72.315303001131809</v>
      </c>
      <c r="F46" s="175">
        <f>(F43-E43)/E43*100</f>
        <v>-100</v>
      </c>
      <c r="O46" s="100" t="s">
        <v>91</v>
      </c>
      <c r="P46" s="173"/>
      <c r="Q46" s="174">
        <f>(Q43-P43)/P43*100</f>
        <v>-18.741034416633759</v>
      </c>
      <c r="R46" s="174">
        <f>(R43-Q43)/Q43*100</f>
        <v>-72.111263471583428</v>
      </c>
      <c r="S46" s="175">
        <f>(S43-R43)/R43*100</f>
        <v>-100</v>
      </c>
      <c r="AB46" s="100" t="s">
        <v>91</v>
      </c>
      <c r="AC46" s="173"/>
      <c r="AD46" s="174">
        <f>(AD43-AC43)/AC43*100</f>
        <v>-26.438345032379441</v>
      </c>
      <c r="AE46" s="174">
        <f>(AE43-AD43)/AD43*100</f>
        <v>-69.010807968558211</v>
      </c>
      <c r="AF46" s="175">
        <f>(AF43-AE43)/AE43*100</f>
        <v>-100</v>
      </c>
      <c r="AO46" s="100" t="s">
        <v>91</v>
      </c>
      <c r="AP46" s="173"/>
      <c r="AQ46" s="174">
        <f>(AQ43-AP43)/AP43*100</f>
        <v>-2.9176959171165584</v>
      </c>
      <c r="AR46" s="174">
        <f>(AR43-AQ43)/AQ43*100</f>
        <v>-71.007074976937588</v>
      </c>
      <c r="AS46" s="175">
        <f>(AS43-AR43)/AR43*100</f>
        <v>-100</v>
      </c>
      <c r="BB46" s="100" t="s">
        <v>91</v>
      </c>
      <c r="BC46" s="173"/>
      <c r="BD46" s="174" t="e">
        <f>(BD43-BC43)/BC43*100</f>
        <v>#DIV/0!</v>
      </c>
      <c r="BE46" s="174">
        <f>(BE43-BD43)/BD43*100</f>
        <v>-72.069705840250123</v>
      </c>
      <c r="BF46" s="175">
        <f>(BF43-BE43)/BE43*100</f>
        <v>-100</v>
      </c>
    </row>
    <row r="47" spans="1:171">
      <c r="B47" s="126" t="s">
        <v>92</v>
      </c>
      <c r="C47" s="176"/>
      <c r="D47" s="177">
        <f>(D44-C44)/C44*100</f>
        <v>-26.924315614241124</v>
      </c>
      <c r="E47" s="177">
        <f t="shared" ref="E47:F47" si="95">(E44-D44)/D44*100</f>
        <v>-76.047247101424929</v>
      </c>
      <c r="F47" s="178">
        <f t="shared" si="95"/>
        <v>-100</v>
      </c>
      <c r="O47" s="126" t="s">
        <v>92</v>
      </c>
      <c r="P47" s="176"/>
      <c r="Q47" s="177">
        <f>(Q44-P44)/P44*100</f>
        <v>-27.586990002982713</v>
      </c>
      <c r="R47" s="177">
        <f t="shared" ref="R47:S47" si="96">(R44-Q44)/Q44*100</f>
        <v>-76.265287141920581</v>
      </c>
      <c r="S47" s="178">
        <f t="shared" si="96"/>
        <v>-100</v>
      </c>
      <c r="AB47" s="126" t="s">
        <v>92</v>
      </c>
      <c r="AC47" s="176"/>
      <c r="AD47" s="177">
        <f>(AD44-AC44)/AC44*100</f>
        <v>-32.799291508487407</v>
      </c>
      <c r="AE47" s="177">
        <f t="shared" ref="AE47:AF47" si="97">(AE44-AD44)/AD44*100</f>
        <v>-78.130226167139256</v>
      </c>
      <c r="AF47" s="178">
        <f t="shared" si="97"/>
        <v>-100</v>
      </c>
      <c r="AO47" s="126" t="s">
        <v>92</v>
      </c>
      <c r="AP47" s="176"/>
      <c r="AQ47" s="177">
        <f>(AQ44-AP44)/AP44*100</f>
        <v>-19.773731435518553</v>
      </c>
      <c r="AR47" s="177">
        <f t="shared" ref="AR47:AS47" si="98">(AR44-AQ44)/AQ44*100</f>
        <v>-72.734051398428463</v>
      </c>
      <c r="AS47" s="178">
        <f t="shared" si="98"/>
        <v>-100</v>
      </c>
      <c r="BB47" s="126" t="s">
        <v>92</v>
      </c>
      <c r="BC47" s="176"/>
      <c r="BD47" s="177" t="e">
        <f>(BD44-BC44)/BC44*100</f>
        <v>#DIV/0!</v>
      </c>
      <c r="BE47" s="177">
        <f t="shared" ref="BE47:BF47" si="99">(BE44-BD44)/BD44*100</f>
        <v>-92.407228383302936</v>
      </c>
      <c r="BF47" s="178">
        <f t="shared" si="99"/>
        <v>-100</v>
      </c>
    </row>
  </sheetData>
  <mergeCells count="14">
    <mergeCell ref="EP1:FB1"/>
    <mergeCell ref="FC1:FO1"/>
    <mergeCell ref="BO1:CA1"/>
    <mergeCell ref="CB1:CN1"/>
    <mergeCell ref="CO1:DA1"/>
    <mergeCell ref="DC1:DN1"/>
    <mergeCell ref="DP1:EB1"/>
    <mergeCell ref="EC1:EO1"/>
    <mergeCell ref="A1:A2"/>
    <mergeCell ref="B1:N1"/>
    <mergeCell ref="O1:AA1"/>
    <mergeCell ref="AB1:AN1"/>
    <mergeCell ref="AO1:BA1"/>
    <mergeCell ref="BB1:B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N19"/>
  <sheetViews>
    <sheetView workbookViewId="0">
      <selection activeCell="AA27" sqref="AA27"/>
    </sheetView>
  </sheetViews>
  <sheetFormatPr defaultRowHeight="12.75" outlineLevelCol="1"/>
  <cols>
    <col min="1" max="1" width="25.5703125" customWidth="1"/>
    <col min="2" max="2" width="14.140625" hidden="1" customWidth="1" outlineLevel="1"/>
    <col min="3" max="3" width="15.28515625" hidden="1" customWidth="1" outlineLevel="1"/>
    <col min="4" max="4" width="14.28515625" hidden="1" customWidth="1" outlineLevel="1"/>
    <col min="5" max="5" width="15.7109375" hidden="1" customWidth="1" outlineLevel="1"/>
    <col min="6" max="6" width="14.42578125" hidden="1" customWidth="1" outlineLevel="1"/>
    <col min="7" max="7" width="16.28515625" hidden="1" customWidth="1" outlineLevel="1"/>
    <col min="8" max="8" width="13.5703125" hidden="1" customWidth="1" outlineLevel="1"/>
    <col min="9" max="13" width="9.140625" hidden="1" customWidth="1" outlineLevel="1"/>
    <col min="14" max="14" width="15.42578125" customWidth="1" collapsed="1"/>
    <col min="15" max="15" width="13.5703125" hidden="1" customWidth="1" outlineLevel="1"/>
    <col min="16" max="16" width="13" hidden="1" customWidth="1" outlineLevel="1"/>
    <col min="17" max="17" width="15.5703125" hidden="1" customWidth="1" outlineLevel="1"/>
    <col min="18" max="18" width="13.7109375" hidden="1" customWidth="1" outlineLevel="1"/>
    <col min="19" max="19" width="14.7109375" hidden="1" customWidth="1" outlineLevel="1"/>
    <col min="20" max="20" width="14.42578125" hidden="1" customWidth="1" outlineLevel="1"/>
    <col min="21" max="21" width="12.5703125" hidden="1" customWidth="1" outlineLevel="1"/>
    <col min="22" max="26" width="9.140625" hidden="1" customWidth="1" outlineLevel="1"/>
    <col min="27" max="27" width="16" customWidth="1" collapsed="1"/>
    <col min="28" max="28" width="14.140625" hidden="1" customWidth="1" outlineLevel="1"/>
    <col min="29" max="29" width="13.5703125" hidden="1" customWidth="1" outlineLevel="1"/>
    <col min="30" max="30" width="13.140625" hidden="1" customWidth="1" outlineLevel="1"/>
    <col min="31" max="31" width="14.5703125" hidden="1" customWidth="1" outlineLevel="1"/>
    <col min="32" max="32" width="13.7109375" hidden="1" customWidth="1" outlineLevel="1"/>
    <col min="33" max="33" width="12.85546875" hidden="1" customWidth="1" outlineLevel="1"/>
    <col min="34" max="34" width="12.7109375" hidden="1" customWidth="1" outlineLevel="1"/>
    <col min="35" max="39" width="9.140625" hidden="1" customWidth="1" outlineLevel="1"/>
    <col min="40" max="40" width="12.42578125" customWidth="1" collapsed="1"/>
    <col min="41" max="41" width="13.5703125" hidden="1" customWidth="1" outlineLevel="1"/>
    <col min="42" max="42" width="15.5703125" hidden="1" customWidth="1" outlineLevel="1"/>
    <col min="43" max="43" width="14" hidden="1" customWidth="1" outlineLevel="1"/>
    <col min="44" max="44" width="16.5703125" hidden="1" customWidth="1" outlineLevel="1"/>
    <col min="45" max="46" width="15.42578125" hidden="1" customWidth="1" outlineLevel="1"/>
    <col min="47" max="47" width="13" hidden="1" customWidth="1" outlineLevel="1"/>
    <col min="48" max="52" width="9.140625" hidden="1" customWidth="1" outlineLevel="1"/>
    <col min="53" max="53" width="15.28515625" customWidth="1" collapsed="1"/>
    <col min="54" max="64" width="9.140625" hidden="1" customWidth="1" outlineLevel="1"/>
    <col min="65" max="65" width="7.85546875" hidden="1" customWidth="1" outlineLevel="1"/>
    <col min="66" max="66" width="15.5703125" customWidth="1" collapsed="1"/>
    <col min="67" max="67" width="18.140625" hidden="1" customWidth="1" outlineLevel="1"/>
    <col min="68" max="68" width="14" hidden="1" customWidth="1" outlineLevel="1"/>
    <col min="69" max="69" width="12.5703125" hidden="1" customWidth="1" outlineLevel="1"/>
    <col min="70" max="70" width="13.85546875" hidden="1" customWidth="1" outlineLevel="1"/>
    <col min="71" max="71" width="13" hidden="1" customWidth="1" outlineLevel="1"/>
    <col min="72" max="72" width="15.42578125" hidden="1" customWidth="1" outlineLevel="1"/>
    <col min="73" max="73" width="13" hidden="1" customWidth="1" outlineLevel="1"/>
    <col min="74" max="78" width="9.140625" hidden="1" customWidth="1" outlineLevel="1"/>
    <col min="79" max="79" width="14" customWidth="1" collapsed="1"/>
    <col min="80" max="91" width="9.140625" hidden="1" customWidth="1" outlineLevel="1"/>
    <col min="92" max="92" width="10.7109375" customWidth="1" collapsed="1"/>
    <col min="93" max="104" width="9.140625" hidden="1" customWidth="1" outlineLevel="1"/>
    <col min="105" max="105" width="11.42578125" customWidth="1" collapsed="1"/>
    <col min="106" max="117" width="9.140625" hidden="1" customWidth="1" outlineLevel="1"/>
    <col min="118" max="118" width="9.140625" collapsed="1"/>
  </cols>
  <sheetData>
    <row r="1" spans="1:118" ht="51" customHeight="1">
      <c r="A1" s="42" t="s">
        <v>35</v>
      </c>
      <c r="B1" s="43" t="s">
        <v>36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43" t="s">
        <v>37</v>
      </c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7"/>
      <c r="AB1" s="43" t="s">
        <v>38</v>
      </c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8"/>
      <c r="AO1" s="43" t="s">
        <v>39</v>
      </c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5"/>
      <c r="BB1" s="43" t="s">
        <v>45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5"/>
      <c r="BN1" s="50" t="s">
        <v>46</v>
      </c>
      <c r="BO1" s="43" t="s">
        <v>47</v>
      </c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5"/>
      <c r="CB1" s="43" t="s">
        <v>48</v>
      </c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5"/>
      <c r="CO1" s="43" t="s">
        <v>49</v>
      </c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5"/>
      <c r="DB1" s="43" t="s">
        <v>50</v>
      </c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8"/>
    </row>
    <row r="2" spans="1:118" ht="21.75" customHeight="1">
      <c r="A2" s="51"/>
      <c r="B2" s="52">
        <v>42005</v>
      </c>
      <c r="C2" s="53">
        <v>42036</v>
      </c>
      <c r="D2" s="52">
        <v>42064</v>
      </c>
      <c r="E2" s="53">
        <v>42095</v>
      </c>
      <c r="F2" s="52">
        <v>42125</v>
      </c>
      <c r="G2" s="53">
        <v>42156</v>
      </c>
      <c r="H2" s="52">
        <v>42186</v>
      </c>
      <c r="I2" s="53">
        <v>42217</v>
      </c>
      <c r="J2" s="52">
        <v>42248</v>
      </c>
      <c r="K2" s="53">
        <v>42278</v>
      </c>
      <c r="L2" s="52">
        <v>42309</v>
      </c>
      <c r="M2" s="53">
        <v>42339</v>
      </c>
      <c r="N2" s="54" t="s">
        <v>51</v>
      </c>
      <c r="O2" s="52">
        <v>42005</v>
      </c>
      <c r="P2" s="53">
        <v>42036</v>
      </c>
      <c r="Q2" s="52">
        <v>42064</v>
      </c>
      <c r="R2" s="53">
        <v>42095</v>
      </c>
      <c r="S2" s="52">
        <v>42125</v>
      </c>
      <c r="T2" s="53">
        <v>42156</v>
      </c>
      <c r="U2" s="52">
        <v>42186</v>
      </c>
      <c r="V2" s="53">
        <v>42217</v>
      </c>
      <c r="W2" s="52">
        <v>42248</v>
      </c>
      <c r="X2" s="53">
        <v>42278</v>
      </c>
      <c r="Y2" s="52">
        <v>42309</v>
      </c>
      <c r="Z2" s="53">
        <v>42339</v>
      </c>
      <c r="AA2" s="55" t="s">
        <v>51</v>
      </c>
      <c r="AB2" s="56">
        <v>42005</v>
      </c>
      <c r="AC2" s="53">
        <v>42036</v>
      </c>
      <c r="AD2" s="52">
        <v>42064</v>
      </c>
      <c r="AE2" s="53">
        <v>42095</v>
      </c>
      <c r="AF2" s="52">
        <v>42125</v>
      </c>
      <c r="AG2" s="53">
        <v>42156</v>
      </c>
      <c r="AH2" s="52">
        <v>42186</v>
      </c>
      <c r="AI2" s="53">
        <v>42217</v>
      </c>
      <c r="AJ2" s="52">
        <v>42248</v>
      </c>
      <c r="AK2" s="53">
        <v>42278</v>
      </c>
      <c r="AL2" s="52">
        <v>42309</v>
      </c>
      <c r="AM2" s="53">
        <v>42339</v>
      </c>
      <c r="AN2" s="57" t="s">
        <v>51</v>
      </c>
      <c r="AO2" s="53">
        <v>42005</v>
      </c>
      <c r="AP2" s="52">
        <v>42036</v>
      </c>
      <c r="AQ2" s="53">
        <v>42064</v>
      </c>
      <c r="AR2" s="52">
        <v>42095</v>
      </c>
      <c r="AS2" s="53">
        <v>42125</v>
      </c>
      <c r="AT2" s="52">
        <v>42156</v>
      </c>
      <c r="AU2" s="53">
        <v>42186</v>
      </c>
      <c r="AV2" s="52">
        <v>42217</v>
      </c>
      <c r="AW2" s="53">
        <v>42248</v>
      </c>
      <c r="AX2" s="52">
        <v>42278</v>
      </c>
      <c r="AY2" s="53">
        <v>42309</v>
      </c>
      <c r="AZ2" s="52">
        <v>42339</v>
      </c>
      <c r="BA2" s="58" t="s">
        <v>51</v>
      </c>
      <c r="BB2" s="52">
        <v>42005</v>
      </c>
      <c r="BC2" s="53">
        <v>42036</v>
      </c>
      <c r="BD2" s="52">
        <v>42064</v>
      </c>
      <c r="BE2" s="52">
        <v>42095</v>
      </c>
      <c r="BF2" s="53">
        <v>42125</v>
      </c>
      <c r="BG2" s="52">
        <v>42156</v>
      </c>
      <c r="BH2" s="53">
        <v>42186</v>
      </c>
      <c r="BI2" s="52">
        <v>42217</v>
      </c>
      <c r="BJ2" s="53">
        <v>42248</v>
      </c>
      <c r="BK2" s="52">
        <v>42278</v>
      </c>
      <c r="BL2" s="53">
        <v>42309</v>
      </c>
      <c r="BM2" s="52">
        <v>42339</v>
      </c>
      <c r="BN2" s="52"/>
      <c r="BO2" s="63">
        <v>42005</v>
      </c>
      <c r="BP2" s="64">
        <v>42036</v>
      </c>
      <c r="BQ2" s="63">
        <v>42064</v>
      </c>
      <c r="BR2" s="63">
        <v>42095</v>
      </c>
      <c r="BS2" s="64">
        <v>42125</v>
      </c>
      <c r="BT2" s="63">
        <v>42156</v>
      </c>
      <c r="BU2" s="64">
        <v>42186</v>
      </c>
      <c r="BV2" s="63">
        <v>42217</v>
      </c>
      <c r="BW2" s="64">
        <v>42248</v>
      </c>
      <c r="BX2" s="63">
        <v>42278</v>
      </c>
      <c r="BY2" s="64">
        <v>42309</v>
      </c>
      <c r="BZ2" s="63">
        <v>42339</v>
      </c>
      <c r="CA2" s="65" t="s">
        <v>51</v>
      </c>
      <c r="CB2" s="63">
        <v>42005</v>
      </c>
      <c r="CC2" s="64">
        <v>42036</v>
      </c>
      <c r="CD2" s="63">
        <v>42064</v>
      </c>
      <c r="CE2" s="63">
        <v>42095</v>
      </c>
      <c r="CF2" s="64">
        <v>42125</v>
      </c>
      <c r="CG2" s="63">
        <v>42156</v>
      </c>
      <c r="CH2" s="64">
        <v>42186</v>
      </c>
      <c r="CI2" s="63">
        <v>42217</v>
      </c>
      <c r="CJ2" s="64">
        <v>42248</v>
      </c>
      <c r="CK2" s="63">
        <v>42278</v>
      </c>
      <c r="CL2" s="64">
        <v>42309</v>
      </c>
      <c r="CM2" s="63">
        <v>42339</v>
      </c>
      <c r="CN2" s="66" t="s">
        <v>51</v>
      </c>
      <c r="CO2" s="63">
        <v>42005</v>
      </c>
      <c r="CP2" s="64">
        <v>42036</v>
      </c>
      <c r="CQ2" s="63">
        <v>42064</v>
      </c>
      <c r="CR2" s="63">
        <v>42095</v>
      </c>
      <c r="CS2" s="64">
        <v>42125</v>
      </c>
      <c r="CT2" s="63">
        <v>42156</v>
      </c>
      <c r="CU2" s="64">
        <v>42186</v>
      </c>
      <c r="CV2" s="63">
        <v>42217</v>
      </c>
      <c r="CW2" s="64">
        <v>42248</v>
      </c>
      <c r="CX2" s="63">
        <v>42278</v>
      </c>
      <c r="CY2" s="64">
        <v>42309</v>
      </c>
      <c r="CZ2" s="63">
        <v>42339</v>
      </c>
      <c r="DA2" s="67" t="s">
        <v>51</v>
      </c>
      <c r="DB2" s="63">
        <v>42005</v>
      </c>
      <c r="DC2" s="64">
        <v>42036</v>
      </c>
      <c r="DD2" s="63">
        <v>42064</v>
      </c>
      <c r="DE2" s="63">
        <v>42095</v>
      </c>
      <c r="DF2" s="64">
        <v>42125</v>
      </c>
      <c r="DG2" s="63">
        <v>42156</v>
      </c>
      <c r="DH2" s="64">
        <v>42186</v>
      </c>
      <c r="DI2" s="63">
        <v>42217</v>
      </c>
      <c r="DJ2" s="64">
        <v>42248</v>
      </c>
      <c r="DK2" s="63">
        <v>42278</v>
      </c>
      <c r="DL2" s="64">
        <v>42309</v>
      </c>
      <c r="DM2" s="63">
        <v>42339</v>
      </c>
      <c r="DN2" s="68" t="s">
        <v>51</v>
      </c>
    </row>
    <row r="3" spans="1:118">
      <c r="A3" s="69"/>
      <c r="B3" s="70"/>
      <c r="C3" s="71"/>
      <c r="D3" s="70"/>
      <c r="E3" s="71"/>
      <c r="F3" s="70"/>
      <c r="G3" s="71"/>
      <c r="H3" s="70"/>
      <c r="I3" s="71"/>
      <c r="J3" s="70"/>
      <c r="K3" s="71"/>
      <c r="L3" s="70"/>
      <c r="M3" s="71"/>
      <c r="N3" s="72"/>
      <c r="O3" s="70"/>
      <c r="P3" s="71"/>
      <c r="Q3" s="70"/>
      <c r="R3" s="71"/>
      <c r="S3" s="70"/>
      <c r="T3" s="71"/>
      <c r="U3" s="70"/>
      <c r="V3" s="71"/>
      <c r="W3" s="70"/>
      <c r="X3" s="71"/>
      <c r="Y3" s="70"/>
      <c r="Z3" s="71"/>
      <c r="AA3" s="73"/>
      <c r="AB3" s="74"/>
      <c r="AC3" s="71"/>
      <c r="AD3" s="70"/>
      <c r="AE3" s="71"/>
      <c r="AF3" s="70"/>
      <c r="AG3" s="71"/>
      <c r="AH3" s="70"/>
      <c r="AI3" s="71"/>
      <c r="AJ3" s="70"/>
      <c r="AK3" s="71"/>
      <c r="AL3" s="70"/>
      <c r="AM3" s="71"/>
      <c r="AN3" s="75"/>
      <c r="AO3" s="71"/>
      <c r="AP3" s="70"/>
      <c r="AQ3" s="71"/>
      <c r="AR3" s="70"/>
      <c r="AS3" s="71"/>
      <c r="AT3" s="70"/>
      <c r="AU3" s="71"/>
      <c r="AV3" s="70"/>
      <c r="AW3" s="71"/>
      <c r="AX3" s="70"/>
      <c r="AY3" s="71"/>
      <c r="AZ3" s="70"/>
      <c r="BA3" s="76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7"/>
      <c r="BO3" s="81"/>
      <c r="BP3" s="82"/>
      <c r="BQ3" s="81"/>
      <c r="BR3" s="83"/>
      <c r="BS3" s="82"/>
      <c r="BT3" s="83"/>
      <c r="BU3" s="82"/>
      <c r="BV3" s="83"/>
      <c r="BW3" s="82"/>
      <c r="BX3" s="83"/>
      <c r="BY3" s="82"/>
      <c r="BZ3" s="83"/>
      <c r="CA3" s="84"/>
      <c r="CB3" s="81"/>
      <c r="CC3" s="82"/>
      <c r="CD3" s="81"/>
      <c r="CE3" s="83"/>
      <c r="CF3" s="82"/>
      <c r="CG3" s="83"/>
      <c r="CH3" s="82"/>
      <c r="CI3" s="83"/>
      <c r="CJ3" s="82"/>
      <c r="CK3" s="83"/>
      <c r="CL3" s="82"/>
      <c r="CM3" s="83"/>
      <c r="CN3" s="85"/>
      <c r="CO3" s="81"/>
      <c r="CP3" s="82"/>
      <c r="CQ3" s="81"/>
      <c r="CR3" s="83"/>
      <c r="CS3" s="82"/>
      <c r="CT3" s="83"/>
      <c r="CU3" s="82"/>
      <c r="CV3" s="83"/>
      <c r="CW3" s="82"/>
      <c r="CX3" s="83"/>
      <c r="CY3" s="82"/>
      <c r="CZ3" s="83"/>
      <c r="DA3" s="86"/>
      <c r="DB3" s="81"/>
      <c r="DC3" s="82"/>
      <c r="DD3" s="81"/>
      <c r="DE3" s="83"/>
      <c r="DF3" s="82"/>
      <c r="DG3" s="83"/>
      <c r="DH3" s="82"/>
      <c r="DI3" s="83"/>
      <c r="DJ3" s="82"/>
      <c r="DK3" s="83"/>
      <c r="DL3" s="82"/>
      <c r="DM3" s="83"/>
      <c r="DN3" s="87"/>
    </row>
    <row r="4" spans="1:118">
      <c r="A4" s="179" t="s">
        <v>94</v>
      </c>
      <c r="B4" s="89">
        <f>VLOOKUP(A4,[1]Лист26!B6:C15,2,0)</f>
        <v>186216.86</v>
      </c>
      <c r="C4" s="90">
        <f>VLOOKUP(A4,[1]Лист27!B6:C15,2,0)</f>
        <v>176013.78</v>
      </c>
      <c r="D4" s="89">
        <f>VLOOKUP(A4,[1]Лист28!B6:C15,2,0)</f>
        <v>212514.84</v>
      </c>
      <c r="E4" s="90">
        <f>VLOOKUP(A4,[1]Лист29!B6:C15,2,0)</f>
        <v>195644.9</v>
      </c>
      <c r="F4" s="89">
        <f>VLOOKUP(A4,[1]Лист30!B6:C15,2,0)</f>
        <v>154277.62</v>
      </c>
      <c r="G4" s="90">
        <f>VLOOKUP(A4,[1]Лист31!B6:C15,2,0)</f>
        <v>114486.01</v>
      </c>
      <c r="H4" s="89">
        <f>VLOOKUP(A4,[1]Лист32!B6:C15,2,0)</f>
        <v>106148.65</v>
      </c>
      <c r="I4" s="90"/>
      <c r="J4" s="89"/>
      <c r="K4" s="90"/>
      <c r="L4" s="89"/>
      <c r="M4" s="90"/>
      <c r="N4" s="91">
        <f>SUM(B4:M4)</f>
        <v>1145302.6599999999</v>
      </c>
      <c r="O4" s="89">
        <f>VLOOKUP(A4,[1]Лист26!B6:D15,3,0)</f>
        <v>292170</v>
      </c>
      <c r="P4" s="90">
        <f>VLOOKUP(A4,[1]Лист27!B6:D15,3,0)</f>
        <v>290080</v>
      </c>
      <c r="Q4" s="89">
        <f>VLOOKUP(A4,[1]Лист28!B6:D15,3,0)</f>
        <v>348885</v>
      </c>
      <c r="R4" s="90">
        <f>VLOOKUP(A4,[1]Лист29!B6:D15,3,0)</f>
        <v>315590</v>
      </c>
      <c r="S4" s="89">
        <f>VLOOKUP(A4,[1]Лист30!B6:D15,3,0)</f>
        <v>250825</v>
      </c>
      <c r="T4" s="90">
        <f>VLOOKUP(A4,[1]Лист31!B6:D15,3,0)</f>
        <v>182915</v>
      </c>
      <c r="U4" s="89">
        <f>VLOOKUP(A4,[1]Лист32!B6:D15,3,0)</f>
        <v>162260</v>
      </c>
      <c r="V4" s="90"/>
      <c r="W4" s="89"/>
      <c r="X4" s="90"/>
      <c r="Y4" s="89"/>
      <c r="Z4" s="90"/>
      <c r="AA4" s="92">
        <f>SUM(O4:Z4)</f>
        <v>1842725</v>
      </c>
      <c r="AB4" s="89">
        <f>VLOOKUP(A4,[1]Лист26!B6:E15,4,0)</f>
        <v>105953.14</v>
      </c>
      <c r="AC4" s="90">
        <f>VLOOKUP(A4,[1]Лист27!B6:E15,4,0)</f>
        <v>114066.22</v>
      </c>
      <c r="AD4" s="89">
        <f>VLOOKUP(A4,[1]Лист28!B6:E15,4,0)</f>
        <v>136370.16</v>
      </c>
      <c r="AE4" s="90">
        <f>VLOOKUP(A4,[1]Лист29!B6:E15,4,0)</f>
        <v>119945.1</v>
      </c>
      <c r="AF4" s="89">
        <f>VLOOKUP(A4,[1]Лист30!B6:E15,4,0)</f>
        <v>96547.38</v>
      </c>
      <c r="AG4" s="90">
        <f>VLOOKUP(A4,[1]Лист31!B6:E15,4,0)</f>
        <v>68428.990000000005</v>
      </c>
      <c r="AH4" s="89">
        <f>VLOOKUP(A4,[1]Лист32!B6:E15,4,0)</f>
        <v>56111.35</v>
      </c>
      <c r="AI4" s="90"/>
      <c r="AJ4" s="89"/>
      <c r="AK4" s="90"/>
      <c r="AL4" s="89"/>
      <c r="AM4" s="90"/>
      <c r="AN4" s="93">
        <f>SUM(AB4:AM4)</f>
        <v>697422.34</v>
      </c>
      <c r="AO4" s="90">
        <v>1895104.7</v>
      </c>
      <c r="AP4" s="89">
        <f>[1]Лист21!G13</f>
        <v>1864100.26</v>
      </c>
      <c r="AQ4" s="90">
        <f>VLOOKUP(A4,[1]Лист28!B6:G15,6,0)</f>
        <v>1697144.39</v>
      </c>
      <c r="AR4" s="89">
        <f>VLOOKUP(A4,[1]Лист29!B6:G15,6,0)</f>
        <v>1503507.21</v>
      </c>
      <c r="AS4" s="90">
        <f>VLOOKUP(A4,[1]Лист30!B6:G15,6,0)</f>
        <v>1351493.17</v>
      </c>
      <c r="AT4" s="89">
        <f>VLOOKUP(A4,[1]Лист31!B6:G15,6,0)</f>
        <v>1220075.25</v>
      </c>
      <c r="AU4" s="90">
        <f>VLOOKUP(A4,[1]Лист32!B6:G15,6,0)</f>
        <v>1122130.74</v>
      </c>
      <c r="AV4" s="89"/>
      <c r="AW4" s="90"/>
      <c r="AX4" s="89"/>
      <c r="AY4" s="90"/>
      <c r="AZ4" s="89"/>
      <c r="BA4" s="94">
        <f>AT4</f>
        <v>1220075.25</v>
      </c>
      <c r="BB4" s="90"/>
      <c r="BC4" s="99">
        <f t="shared" ref="BC4:BH13" si="0">(P4-AC4)/(AO4+AP4)/2*12</f>
        <v>0.28093245546260398</v>
      </c>
      <c r="BD4" s="99">
        <f t="shared" si="0"/>
        <v>0.35804589836309053</v>
      </c>
      <c r="BE4" s="99">
        <f t="shared" si="0"/>
        <v>0.36675950609557134</v>
      </c>
      <c r="BF4" s="99">
        <f t="shared" si="0"/>
        <v>0.32422612847428062</v>
      </c>
      <c r="BG4" s="99">
        <f t="shared" si="0"/>
        <v>0.26711949589114958</v>
      </c>
      <c r="BH4" s="99">
        <f t="shared" si="0"/>
        <v>0.27191967859325639</v>
      </c>
      <c r="BI4" s="99"/>
      <c r="BJ4" s="99"/>
      <c r="BK4" s="99"/>
      <c r="BL4" s="99"/>
      <c r="BM4" s="99"/>
      <c r="BN4" s="100"/>
      <c r="BO4" s="90">
        <f>[1]Лист34!C8</f>
        <v>2004.6</v>
      </c>
      <c r="BP4" s="89">
        <f>[1]Лист34!D8</f>
        <v>164697.25</v>
      </c>
      <c r="BQ4" s="90">
        <f>[1]Лист34!E8</f>
        <v>42266.78</v>
      </c>
      <c r="BR4" s="89">
        <f>[1]Лист34!F8</f>
        <v>0</v>
      </c>
      <c r="BS4" s="90">
        <f>[1]Лист34!G8</f>
        <v>0</v>
      </c>
      <c r="BT4" s="89">
        <f>[1]Лист34!H8</f>
        <v>0</v>
      </c>
      <c r="BU4" s="90">
        <f>[1]Лист34!I8</f>
        <v>0</v>
      </c>
      <c r="BV4" s="89"/>
      <c r="BW4" s="90"/>
      <c r="BX4" s="89"/>
      <c r="BY4" s="90"/>
      <c r="BZ4" s="89"/>
      <c r="CA4" s="101">
        <f>SUM(BO4:BZ4)</f>
        <v>208968.63</v>
      </c>
      <c r="CB4" s="102">
        <f t="shared" ref="CB4:CB13" si="1">B4/$B$14</f>
        <v>3.2006655048959047E-2</v>
      </c>
      <c r="CC4" s="103">
        <f t="shared" ref="CC4:CC13" si="2">C4/$C$14</f>
        <v>3.3080206122865247E-2</v>
      </c>
      <c r="CD4" s="103">
        <f t="shared" ref="CD4:CD13" si="3">D4/$D$14</f>
        <v>3.9391924578017753E-2</v>
      </c>
      <c r="CE4" s="103">
        <f t="shared" ref="CE4:CE13" si="4">E4/$E$14</f>
        <v>3.9531786689501899E-2</v>
      </c>
      <c r="CF4" s="103">
        <f t="shared" ref="CF4:CF13" si="5">F4/$F$14</f>
        <v>2.6366354654806051E-2</v>
      </c>
      <c r="CG4" s="103">
        <f t="shared" ref="CG4:CG13" si="6">G4/$G$14</f>
        <v>2.4154038097479968E-2</v>
      </c>
      <c r="CH4" s="103">
        <f t="shared" ref="CH4:CH13" si="7">H4/$H$14</f>
        <v>1.8307172631567458E-2</v>
      </c>
      <c r="CI4" s="103"/>
      <c r="CJ4" s="102"/>
      <c r="CK4" s="103"/>
      <c r="CL4" s="102"/>
      <c r="CM4" s="103"/>
      <c r="CN4" s="104">
        <f t="shared" ref="CN4:CN13" si="8">N4/$N$14</f>
        <v>3.0241283870501536E-2</v>
      </c>
      <c r="CO4" s="102">
        <f t="shared" ref="CO4:CO13" si="9">AB4/$AB$14</f>
        <v>3.0525221857263043E-2</v>
      </c>
      <c r="CP4" s="102">
        <f t="shared" ref="CP4:CP13" si="10">AC4/$AC$14</f>
        <v>3.4330138386794433E-2</v>
      </c>
      <c r="CQ4" s="102">
        <f t="shared" ref="CQ4:CQ13" si="11">AD4/$AD$14</f>
        <v>4.1855290589843233E-2</v>
      </c>
      <c r="CR4" s="102">
        <f t="shared" ref="CR4:CR13" si="12">AE4/$AE$14</f>
        <v>4.413534840176541E-2</v>
      </c>
      <c r="CS4" s="102">
        <f t="shared" ref="CS4:CS13" si="13">AF4/$AF$14</f>
        <v>3.0795442606296655E-2</v>
      </c>
      <c r="CT4" s="102">
        <f t="shared" ref="CT4:CT13" si="14">AG4/$AG$14</f>
        <v>2.545767751920449E-2</v>
      </c>
      <c r="CU4" s="102">
        <f t="shared" ref="CU4:CU13" si="15">AH4/$AH$14</f>
        <v>1.8863247505896439E-2</v>
      </c>
      <c r="CV4" s="103"/>
      <c r="CW4" s="102"/>
      <c r="CX4" s="103"/>
      <c r="CY4" s="102"/>
      <c r="CZ4" s="103"/>
      <c r="DA4" s="105">
        <f>AA4/$AA$14</f>
        <v>3.1001797586084266E-2</v>
      </c>
      <c r="DB4" s="102">
        <f t="shared" ref="DB4:DB13" si="16">BO4/$BO$14</f>
        <v>9.8629635533828114E-2</v>
      </c>
      <c r="DC4" s="102">
        <f t="shared" ref="DC4:DC13" si="17">BP4/$BP$14</f>
        <v>2.5201863757756449E-2</v>
      </c>
      <c r="DD4" s="102">
        <f t="shared" ref="DD4:DD13" si="18">BQ4/$BQ$14</f>
        <v>5.3977584212324334E-3</v>
      </c>
      <c r="DE4" s="102">
        <f t="shared" ref="DE4:DE13" si="19">BR4/$BR$14</f>
        <v>0</v>
      </c>
      <c r="DF4" s="102">
        <f t="shared" ref="DF4:DF13" si="20">BS4/$BS$14</f>
        <v>0</v>
      </c>
      <c r="DG4" s="102">
        <f t="shared" ref="DG4:DG13" si="21">BT4/$BT$14</f>
        <v>0</v>
      </c>
      <c r="DH4" s="102">
        <f t="shared" ref="DH4:DH13" si="22">BU4/$BU$14</f>
        <v>0</v>
      </c>
      <c r="DI4" s="103"/>
      <c r="DJ4" s="102"/>
      <c r="DK4" s="103"/>
      <c r="DL4" s="102"/>
      <c r="DM4" s="103"/>
      <c r="DN4" s="106">
        <f t="shared" ref="DN4:DN13" si="23">CA4/$CA$14</f>
        <v>5.7452014042631179E-3</v>
      </c>
    </row>
    <row r="5" spans="1:118">
      <c r="A5" s="179" t="s">
        <v>95</v>
      </c>
      <c r="B5" s="89">
        <f>VLOOKUP(A5,[1]Лист26!B7:C16,2,0)</f>
        <v>14415.3</v>
      </c>
      <c r="C5" s="90">
        <f>VLOOKUP(A5,[1]Лист27!B7:C16,2,0)</f>
        <v>25798.22</v>
      </c>
      <c r="D5" s="89">
        <f>VLOOKUP(A5,[1]Лист28!B7:C16,2,0)</f>
        <v>30464.39</v>
      </c>
      <c r="E5" s="90">
        <f>VLOOKUP(A5,[1]Лист29!B7:C16,2,0)</f>
        <v>14409.32</v>
      </c>
      <c r="F5" s="89">
        <f>VLOOKUP(A5,[1]Лист30!B7:C16,2,0)</f>
        <v>31928.1</v>
      </c>
      <c r="G5" s="90">
        <f>VLOOKUP(A5,[1]Лист31!B7:C16,2,0)</f>
        <v>28046</v>
      </c>
      <c r="H5" s="89">
        <f>VLOOKUP(A5,[1]Лист32!B7:C16,2,0)</f>
        <v>15087.7</v>
      </c>
      <c r="I5" s="109"/>
      <c r="J5" s="108"/>
      <c r="K5" s="109"/>
      <c r="L5" s="108"/>
      <c r="M5" s="109"/>
      <c r="N5" s="110">
        <f>SUM(B5:M5)</f>
        <v>160149.03000000003</v>
      </c>
      <c r="O5" s="89">
        <f>VLOOKUP(A5,[1]Лист26!B7:D16,3,0)</f>
        <v>22560</v>
      </c>
      <c r="P5" s="90">
        <f>VLOOKUP(A5,[1]Лист27!B8:D16,3,0)</f>
        <v>40650</v>
      </c>
      <c r="Q5" s="89">
        <f>VLOOKUP(A5,[1]Лист28!B7:D16,3,0)</f>
        <v>47890</v>
      </c>
      <c r="R5" s="90">
        <f>VLOOKUP(A5,[1]Лист29!B7:D16,3,0)</f>
        <v>22540</v>
      </c>
      <c r="S5" s="89">
        <f>VLOOKUP(A5,[1]Лист30!B7:D16,3,0)</f>
        <v>50000</v>
      </c>
      <c r="T5" s="90">
        <f>VLOOKUP(A5,[1]Лист31!B7:D16,3,0)</f>
        <v>44030</v>
      </c>
      <c r="U5" s="89">
        <f>VLOOKUP(A5,[1]Лист32!B7:D16,3,0)</f>
        <v>20480</v>
      </c>
      <c r="V5" s="109"/>
      <c r="W5" s="108"/>
      <c r="X5" s="109"/>
      <c r="Y5" s="108"/>
      <c r="Z5" s="109"/>
      <c r="AA5" s="111">
        <f>SUM(O5:Z5)</f>
        <v>248150</v>
      </c>
      <c r="AB5" s="89">
        <f>VLOOKUP(A5,[1]Лист26!B7:E16,4,0)</f>
        <v>8144.7</v>
      </c>
      <c r="AC5" s="90">
        <f>VLOOKUP(A5,[1]Лист27!B7:E16,4,0)</f>
        <v>14851.78</v>
      </c>
      <c r="AD5" s="89">
        <f>VLOOKUP(A5,[1]Лист28!B7:E16,4,0)</f>
        <v>17425.61</v>
      </c>
      <c r="AE5" s="90">
        <f>VLOOKUP(A5,[1]Лист29!B7:E16,4,0)</f>
        <v>8130.68</v>
      </c>
      <c r="AF5" s="89">
        <f>VLOOKUP(A5,[1]Лист30!B7:E16,4,0)</f>
        <v>18071.900000000001</v>
      </c>
      <c r="AG5" s="90">
        <f>VLOOKUP(A5,[1]Лист31!B7:E16,4,0)</f>
        <v>15984</v>
      </c>
      <c r="AH5" s="89">
        <f>VLOOKUP(A5,[1]Лист32!B7:E16,4,0)</f>
        <v>5392.3</v>
      </c>
      <c r="AI5" s="109"/>
      <c r="AJ5" s="108"/>
      <c r="AK5" s="109"/>
      <c r="AL5" s="108"/>
      <c r="AM5" s="109"/>
      <c r="AN5" s="112">
        <f>SUM(AB5:AM5)</f>
        <v>88000.97</v>
      </c>
      <c r="AO5" s="90">
        <v>606055.97</v>
      </c>
      <c r="AP5" s="89">
        <f>[1]Лист21!G14</f>
        <v>550370.5</v>
      </c>
      <c r="AQ5" s="90">
        <f>VLOOKUP(A5,[1]Лист28!B7:G16,6,0)</f>
        <v>522582.59</v>
      </c>
      <c r="AR5" s="89">
        <f>VLOOKUP(A5,[1]Лист29!B7:G16,6,0)</f>
        <v>510363.1</v>
      </c>
      <c r="AS5" s="90">
        <f>VLOOKUP(A5,[1]Лист30!B7:G16,6,0)</f>
        <v>478434.86</v>
      </c>
      <c r="AT5" s="89">
        <f>VLOOKUP(A5,[1]Лист31!B7:G16,6,0)</f>
        <v>430988.02</v>
      </c>
      <c r="AU5" s="90">
        <f>VLOOKUP(A5,[1]Лист32!B7:G16,6,0)</f>
        <v>415900.34</v>
      </c>
      <c r="AV5" s="108"/>
      <c r="AW5" s="109"/>
      <c r="AX5" s="108"/>
      <c r="AY5" s="109"/>
      <c r="AZ5" s="108"/>
      <c r="BA5" s="94">
        <f t="shared" ref="BA5:BA13" si="24">AT5</f>
        <v>430988.02</v>
      </c>
      <c r="BB5" s="109"/>
      <c r="BC5" s="99">
        <f t="shared" si="0"/>
        <v>0.13385141555952107</v>
      </c>
      <c r="BD5" s="99">
        <f t="shared" si="0"/>
        <v>0.17035818406562397</v>
      </c>
      <c r="BE5" s="99">
        <f t="shared" si="0"/>
        <v>8.3698417871320999E-2</v>
      </c>
      <c r="BF5" s="99">
        <f t="shared" si="0"/>
        <v>0.19373887057776695</v>
      </c>
      <c r="BG5" s="99">
        <f t="shared" si="0"/>
        <v>0.18503603076271843</v>
      </c>
      <c r="BH5" s="99">
        <f t="shared" si="0"/>
        <v>0.10689271960238064</v>
      </c>
      <c r="BI5" s="99"/>
      <c r="BJ5" s="99"/>
      <c r="BK5" s="99"/>
      <c r="BL5" s="99"/>
      <c r="BM5" s="99"/>
      <c r="BN5" s="113"/>
      <c r="BO5" s="90">
        <v>0</v>
      </c>
      <c r="BP5" s="89">
        <v>0</v>
      </c>
      <c r="BQ5" s="90">
        <v>0</v>
      </c>
      <c r="BR5" s="89">
        <v>0</v>
      </c>
      <c r="BS5" s="90">
        <v>0</v>
      </c>
      <c r="BT5" s="89">
        <v>0</v>
      </c>
      <c r="BU5" s="90">
        <v>0</v>
      </c>
      <c r="BV5" s="108"/>
      <c r="BW5" s="109"/>
      <c r="BX5" s="108"/>
      <c r="BY5" s="109"/>
      <c r="BZ5" s="108"/>
      <c r="CA5" s="101">
        <f t="shared" ref="CA5:CA13" si="25">SUM(BO5:BZ5)</f>
        <v>0</v>
      </c>
      <c r="CB5" s="102">
        <f t="shared" si="1"/>
        <v>2.477678629782821E-3</v>
      </c>
      <c r="CC5" s="103">
        <f t="shared" si="2"/>
        <v>4.8485433083877002E-3</v>
      </c>
      <c r="CD5" s="103">
        <f t="shared" si="3"/>
        <v>5.6469042500529292E-3</v>
      </c>
      <c r="CE5" s="103">
        <f t="shared" si="4"/>
        <v>2.9115308632158238E-3</v>
      </c>
      <c r="CF5" s="103">
        <f t="shared" si="5"/>
        <v>5.4565763203639848E-3</v>
      </c>
      <c r="CG5" s="103">
        <f t="shared" si="6"/>
        <v>5.9170911142935557E-3</v>
      </c>
      <c r="CH5" s="103">
        <f t="shared" si="7"/>
        <v>2.6021351049994551E-3</v>
      </c>
      <c r="CI5" s="114"/>
      <c r="CJ5" s="115"/>
      <c r="CK5" s="114"/>
      <c r="CL5" s="115"/>
      <c r="CM5" s="114"/>
      <c r="CN5" s="104">
        <f t="shared" si="8"/>
        <v>4.2286746088719181E-3</v>
      </c>
      <c r="CO5" s="102">
        <f t="shared" si="9"/>
        <v>2.34649746539697E-3</v>
      </c>
      <c r="CP5" s="102">
        <f t="shared" si="10"/>
        <v>4.4698918110043957E-3</v>
      </c>
      <c r="CQ5" s="102">
        <f t="shared" si="11"/>
        <v>5.348339917290397E-3</v>
      </c>
      <c r="CR5" s="102">
        <f t="shared" si="12"/>
        <v>2.9917886978564857E-3</v>
      </c>
      <c r="CS5" s="102">
        <f t="shared" si="13"/>
        <v>5.7643424320445828E-3</v>
      </c>
      <c r="CT5" s="102">
        <f t="shared" si="14"/>
        <v>5.9465369497191832E-3</v>
      </c>
      <c r="CU5" s="102">
        <f t="shared" si="15"/>
        <v>1.8127578382278341E-3</v>
      </c>
      <c r="CV5" s="114"/>
      <c r="CW5" s="115"/>
      <c r="CX5" s="114"/>
      <c r="CY5" s="115"/>
      <c r="CZ5" s="114"/>
      <c r="DA5" s="105">
        <f t="shared" ref="DA5:DA13" si="26">AA5/$AA$14</f>
        <v>4.1748476148024318E-3</v>
      </c>
      <c r="DB5" s="102">
        <f t="shared" si="16"/>
        <v>0</v>
      </c>
      <c r="DC5" s="102">
        <f t="shared" si="17"/>
        <v>0</v>
      </c>
      <c r="DD5" s="102">
        <f t="shared" si="18"/>
        <v>0</v>
      </c>
      <c r="DE5" s="102">
        <f t="shared" si="19"/>
        <v>0</v>
      </c>
      <c r="DF5" s="102">
        <f t="shared" si="20"/>
        <v>0</v>
      </c>
      <c r="DG5" s="102">
        <f t="shared" si="21"/>
        <v>0</v>
      </c>
      <c r="DH5" s="102">
        <f t="shared" si="22"/>
        <v>0</v>
      </c>
      <c r="DI5" s="114"/>
      <c r="DJ5" s="115"/>
      <c r="DK5" s="114"/>
      <c r="DL5" s="115"/>
      <c r="DM5" s="114"/>
      <c r="DN5" s="106">
        <f t="shared" si="23"/>
        <v>0</v>
      </c>
    </row>
    <row r="6" spans="1:118">
      <c r="A6" s="179" t="s">
        <v>96</v>
      </c>
      <c r="B6" s="89">
        <f>VLOOKUP(A6,[1]Лист26!B8:C17,2,0)</f>
        <v>2186854.9500000002</v>
      </c>
      <c r="C6" s="90">
        <f>VLOOKUP(A6,[1]Лист27!B8:C17,2,0)</f>
        <v>1799157.45</v>
      </c>
      <c r="D6" s="89">
        <f>VLOOKUP(A6,[1]Лист28!B8:C17,2,0)</f>
        <v>2131559.58</v>
      </c>
      <c r="E6" s="90">
        <f>VLOOKUP(A6,[1]Лист29!B8:C17,2,0)</f>
        <v>1912805.1</v>
      </c>
      <c r="F6" s="89">
        <f>VLOOKUP(A6,[1]Лист30!B8:C17,2,0)</f>
        <v>1952290.57</v>
      </c>
      <c r="G6" s="90">
        <f>VLOOKUP(A6,[1]Лист31!B8:C17,2,0)</f>
        <v>1723400.47</v>
      </c>
      <c r="H6" s="89">
        <f>VLOOKUP(A6,[1]Лист32!B8:C17,2,0)</f>
        <v>2369069.92</v>
      </c>
      <c r="I6" s="90"/>
      <c r="J6" s="89"/>
      <c r="K6" s="90"/>
      <c r="L6" s="89"/>
      <c r="M6" s="90"/>
      <c r="N6" s="91">
        <f>SUM(B6:M6)</f>
        <v>14075138.040000001</v>
      </c>
      <c r="O6" s="89">
        <f>VLOOKUP(A6,[1]Лист26!B8:D17,3,0)</f>
        <v>3272083.5</v>
      </c>
      <c r="P6" s="90">
        <f>VLOOKUP(A6,[1]Лист27!B8:D17,3,0)</f>
        <v>2620725</v>
      </c>
      <c r="Q6" s="89">
        <f>VLOOKUP(A6,[1]Лист28!B8:D17,3,0)</f>
        <v>3046030</v>
      </c>
      <c r="R6" s="90">
        <f>VLOOKUP(A6,[1]Лист29!B8:D17,3,0)</f>
        <v>2709857</v>
      </c>
      <c r="S6" s="89">
        <f>VLOOKUP(A6,[1]Лист30!B8:D17,3,0)</f>
        <v>2753311</v>
      </c>
      <c r="T6" s="90">
        <f>VLOOKUP(A6,[1]Лист31!B8:D17,3,0)</f>
        <v>2494173.5</v>
      </c>
      <c r="U6" s="89">
        <f>VLOOKUP(A6,[1]Лист32!B8:D17,3,0)</f>
        <v>3271609.5</v>
      </c>
      <c r="V6" s="90"/>
      <c r="W6" s="89"/>
      <c r="X6" s="90"/>
      <c r="Y6" s="89"/>
      <c r="Z6" s="90"/>
      <c r="AA6" s="92">
        <f>SUM(O6:Z6)</f>
        <v>20167789.5</v>
      </c>
      <c r="AB6" s="89">
        <f>VLOOKUP(A6,[1]Лист26!B8:E17,4,0)</f>
        <v>1085228.55</v>
      </c>
      <c r="AC6" s="90">
        <f>VLOOKUP(A6,[1]Лист27!B8:E17,4,0)</f>
        <v>821567.55</v>
      </c>
      <c r="AD6" s="89">
        <f>VLOOKUP(A6,[1]Лист28!B8:E17,4,0)</f>
        <v>914470.42</v>
      </c>
      <c r="AE6" s="90">
        <f>VLOOKUP(A6,[1]Лист29!B8:E17,4,0)</f>
        <v>797051.9</v>
      </c>
      <c r="AF6" s="89">
        <f>VLOOKUP(A6,[1]Лист30!B8:E17,4,0)</f>
        <v>801020.43</v>
      </c>
      <c r="AG6" s="90">
        <f>VLOOKUP(A6,[1]Лист31!B8:E17,4,0)</f>
        <v>770773.03</v>
      </c>
      <c r="AH6" s="89">
        <f>VLOOKUP(A6,[1]Лист32!B8:E17,4,0)</f>
        <v>902539.58</v>
      </c>
      <c r="AI6" s="90"/>
      <c r="AJ6" s="89"/>
      <c r="AK6" s="90"/>
      <c r="AL6" s="89"/>
      <c r="AM6" s="90"/>
      <c r="AN6" s="93">
        <f>SUM(AB6:AM6)</f>
        <v>6092651.46</v>
      </c>
      <c r="AO6" s="90">
        <v>15965895.109999999</v>
      </c>
      <c r="AP6" s="89">
        <f>[1]Лист21!G8</f>
        <v>15499009.949999999</v>
      </c>
      <c r="AQ6" s="90">
        <f>VLOOKUP(A6,[1]Лист28!B8:G17,6,0)</f>
        <v>14473137.390000001</v>
      </c>
      <c r="AR6" s="89">
        <f>VLOOKUP(A6,[1]Лист29!B8:G17,6,0)</f>
        <v>12554144.74</v>
      </c>
      <c r="AS6" s="90">
        <f>VLOOKUP(A6,[1]Лист30!B8:G17,6,0)</f>
        <v>13929728.42</v>
      </c>
      <c r="AT6" s="89">
        <f>VLOOKUP(A6,[1]Лист31!B8:G17,6,0)</f>
        <v>13642906.220000001</v>
      </c>
      <c r="AU6" s="90">
        <f>VLOOKUP(A6,[1]Лист32!B8:G17,6,0)</f>
        <v>12489290.17</v>
      </c>
      <c r="AV6" s="89"/>
      <c r="AW6" s="90"/>
      <c r="AX6" s="89"/>
      <c r="AY6" s="90"/>
      <c r="AZ6" s="89"/>
      <c r="BA6" s="94">
        <f t="shared" si="24"/>
        <v>13642906.220000001</v>
      </c>
      <c r="BB6" s="90"/>
      <c r="BC6" s="99">
        <f t="shared" si="0"/>
        <v>0.34307888993833818</v>
      </c>
      <c r="BD6" s="99">
        <f t="shared" si="0"/>
        <v>0.42670808117013614</v>
      </c>
      <c r="BE6" s="99">
        <f t="shared" si="0"/>
        <v>0.42463872411576442</v>
      </c>
      <c r="BF6" s="99">
        <f t="shared" si="0"/>
        <v>0.44229721797987948</v>
      </c>
      <c r="BG6" s="99">
        <f t="shared" si="0"/>
        <v>0.37502411195044216</v>
      </c>
      <c r="BH6" s="99">
        <f t="shared" si="0"/>
        <v>0.54394277877995079</v>
      </c>
      <c r="BI6" s="99"/>
      <c r="BJ6" s="99"/>
      <c r="BK6" s="99"/>
      <c r="BL6" s="99"/>
      <c r="BM6" s="99"/>
      <c r="BN6" s="113"/>
      <c r="BO6" s="116">
        <f>[1]Лист34!C9</f>
        <v>7527.12</v>
      </c>
      <c r="BP6" s="116">
        <f>[1]Лист34!D9</f>
        <v>1324143.3600000001</v>
      </c>
      <c r="BQ6" s="116">
        <f>[1]Лист34!E9</f>
        <v>1044066.52</v>
      </c>
      <c r="BR6" s="116">
        <f>[1]Лист34!F9</f>
        <v>725.8</v>
      </c>
      <c r="BS6" s="116">
        <f>[1]Лист34!G9</f>
        <v>3435490.81</v>
      </c>
      <c r="BT6" s="116">
        <f>[1]Лист34!H9</f>
        <v>1480773.36</v>
      </c>
      <c r="BU6" s="90">
        <f>[1]Лист34!I9</f>
        <v>1226395.9099999999</v>
      </c>
      <c r="BV6" s="89"/>
      <c r="BW6" s="90"/>
      <c r="BX6" s="89"/>
      <c r="BY6" s="90"/>
      <c r="BZ6" s="89"/>
      <c r="CA6" s="101">
        <f t="shared" si="25"/>
        <v>8519122.879999999</v>
      </c>
      <c r="CB6" s="102">
        <f t="shared" si="1"/>
        <v>0.37587311925868905</v>
      </c>
      <c r="CC6" s="103">
        <f t="shared" si="2"/>
        <v>0.33813545333489586</v>
      </c>
      <c r="CD6" s="103">
        <f t="shared" si="3"/>
        <v>0.3951076273492769</v>
      </c>
      <c r="CE6" s="103">
        <f t="shared" si="4"/>
        <v>0.38649922994052671</v>
      </c>
      <c r="CF6" s="103">
        <f t="shared" si="5"/>
        <v>0.33365037364365269</v>
      </c>
      <c r="CG6" s="103">
        <f t="shared" si="6"/>
        <v>0.36359971501841037</v>
      </c>
      <c r="CH6" s="103">
        <f t="shared" si="7"/>
        <v>0.40858712759600535</v>
      </c>
      <c r="CI6" s="103"/>
      <c r="CJ6" s="102"/>
      <c r="CK6" s="103"/>
      <c r="CL6" s="102"/>
      <c r="CM6" s="103"/>
      <c r="CN6" s="104">
        <f t="shared" si="8"/>
        <v>0.37164870025197938</v>
      </c>
      <c r="CO6" s="102">
        <f t="shared" si="9"/>
        <v>0.31265559713082486</v>
      </c>
      <c r="CP6" s="102">
        <f t="shared" si="10"/>
        <v>0.24726450728006641</v>
      </c>
      <c r="CQ6" s="102">
        <f t="shared" si="11"/>
        <v>0.28067302381192477</v>
      </c>
      <c r="CR6" s="102">
        <f t="shared" si="12"/>
        <v>0.29328553897398962</v>
      </c>
      <c r="CS6" s="102">
        <f t="shared" si="13"/>
        <v>0.25549920338113852</v>
      </c>
      <c r="CT6" s="102">
        <f t="shared" si="14"/>
        <v>0.28675114506644223</v>
      </c>
      <c r="CU6" s="102">
        <f t="shared" si="15"/>
        <v>0.3034114752435616</v>
      </c>
      <c r="CV6" s="103"/>
      <c r="CW6" s="102"/>
      <c r="CX6" s="103"/>
      <c r="CY6" s="102"/>
      <c r="CZ6" s="103"/>
      <c r="DA6" s="105">
        <f t="shared" si="26"/>
        <v>0.3393006161189302</v>
      </c>
      <c r="DB6" s="102">
        <f t="shared" si="16"/>
        <v>0.37034675357646829</v>
      </c>
      <c r="DC6" s="102">
        <f t="shared" si="17"/>
        <v>0.2026195370867325</v>
      </c>
      <c r="DD6" s="102">
        <f t="shared" si="18"/>
        <v>0.13333447333004408</v>
      </c>
      <c r="DE6" s="102">
        <f t="shared" si="19"/>
        <v>0.74202056965260588</v>
      </c>
      <c r="DF6" s="102">
        <f t="shared" si="20"/>
        <v>0.24513517578209199</v>
      </c>
      <c r="DG6" s="102">
        <f t="shared" si="21"/>
        <v>0.24887569206981697</v>
      </c>
      <c r="DH6" s="102">
        <f t="shared" si="22"/>
        <v>0.60672478100880189</v>
      </c>
      <c r="DI6" s="103"/>
      <c r="DJ6" s="102"/>
      <c r="DK6" s="103"/>
      <c r="DL6" s="102"/>
      <c r="DM6" s="103"/>
      <c r="DN6" s="106">
        <f t="shared" si="23"/>
        <v>0.23421734034082556</v>
      </c>
    </row>
    <row r="7" spans="1:118">
      <c r="A7" s="179" t="s">
        <v>97</v>
      </c>
      <c r="B7" s="89">
        <f>VLOOKUP(A7,[1]Лист26!B9:C18,2,0)</f>
        <v>28422.81</v>
      </c>
      <c r="C7" s="90">
        <f>VLOOKUP(A7,[1]Лист27!B9:C18,2,0)</f>
        <v>22832.59</v>
      </c>
      <c r="D7" s="89">
        <f>VLOOKUP(A7,[1]Лист28!B9:C18,2,0)</f>
        <v>13856.5</v>
      </c>
      <c r="E7" s="90">
        <f>VLOOKUP(A7,[1]Лист29!B9:C18,2,0)</f>
        <v>20579.849999999999</v>
      </c>
      <c r="F7" s="89">
        <f>VLOOKUP(A7,[1]Лист30!B9:C18,2,0)</f>
        <v>4110.1899999999996</v>
      </c>
      <c r="G7" s="90">
        <f>VLOOKUP(A7,[1]Лист31!B9:C18,2,0)</f>
        <v>7530.93</v>
      </c>
      <c r="H7" s="89">
        <f>VLOOKUP(A7,[1]Лист32!B9:C18,2,0)</f>
        <v>25095.49</v>
      </c>
      <c r="I7" s="109"/>
      <c r="J7" s="108"/>
      <c r="K7" s="109"/>
      <c r="L7" s="108"/>
      <c r="M7" s="109"/>
      <c r="N7" s="110">
        <f>SUM(B7:M7)</f>
        <v>122428.36</v>
      </c>
      <c r="O7" s="89">
        <f>VLOOKUP(A7,[1]Лист26!B9:D18,3,0)</f>
        <v>31213</v>
      </c>
      <c r="P7" s="90">
        <f>VLOOKUP(A7,[1]Лист27!B9:D18,3,0)</f>
        <v>24941</v>
      </c>
      <c r="Q7" s="89">
        <f>VLOOKUP(A7,[1]Лист28!B9:D18,3,0)</f>
        <v>15246</v>
      </c>
      <c r="R7" s="90">
        <f>VLOOKUP(A7,[1]Лист29!B9:D18,3,0)</f>
        <v>22477</v>
      </c>
      <c r="S7" s="89">
        <f>VLOOKUP(A7,[1]Лист30!B9:D18,3,0)</f>
        <v>4487</v>
      </c>
      <c r="T7" s="90">
        <f>VLOOKUP(A7,[1]Лист31!B9:D18,3,0)</f>
        <v>8232</v>
      </c>
      <c r="U7" s="89">
        <f>VLOOKUP(A7,[1]Лист32!B9:D18,3,0)</f>
        <v>27398</v>
      </c>
      <c r="V7" s="109"/>
      <c r="W7" s="108"/>
      <c r="X7" s="109"/>
      <c r="Y7" s="108"/>
      <c r="Z7" s="109"/>
      <c r="AA7" s="111">
        <f>SUM(O7:Z7)</f>
        <v>133994</v>
      </c>
      <c r="AB7" s="89">
        <f>VLOOKUP(A7,[1]Лист26!B9:E18,4,0)</f>
        <v>2790.19</v>
      </c>
      <c r="AC7" s="90">
        <f>VLOOKUP(A7,[1]Лист27!B9:E18,4,0)</f>
        <v>2108.41</v>
      </c>
      <c r="AD7" s="89">
        <f>VLOOKUP(A7,[1]Лист28!B9:E18,4,0)</f>
        <v>1389.5</v>
      </c>
      <c r="AE7" s="90">
        <f>VLOOKUP(A7,[1]Лист29!B9:E18,4,0)</f>
        <v>1897.15</v>
      </c>
      <c r="AF7" s="89">
        <f>VLOOKUP(A7,[1]Лист30!B9:E18,4,0)</f>
        <v>376.81</v>
      </c>
      <c r="AG7" s="90">
        <f>VLOOKUP(A7,[1]Лист31!B9:E18,4,0)</f>
        <v>701.07</v>
      </c>
      <c r="AH7" s="89">
        <f>VLOOKUP(A7,[1]Лист32!B9:E18,4,0)</f>
        <v>2302.5100000000002</v>
      </c>
      <c r="AI7" s="109"/>
      <c r="AJ7" s="108"/>
      <c r="AK7" s="109"/>
      <c r="AL7" s="108"/>
      <c r="AM7" s="109"/>
      <c r="AN7" s="112">
        <f>SUM(AB7:AM7)</f>
        <v>11565.64</v>
      </c>
      <c r="AO7" s="90">
        <v>412241.47</v>
      </c>
      <c r="AP7" s="89">
        <f>[1]Лист21!G10</f>
        <v>390632.62</v>
      </c>
      <c r="AQ7" s="90">
        <f>VLOOKUP(A7,[1]Лист28!B9:G18,6,0)</f>
        <v>384014.82</v>
      </c>
      <c r="AR7" s="89">
        <f>VLOOKUP(A7,[1]Лист29!B9:G18,6,0)</f>
        <v>366039.45</v>
      </c>
      <c r="AS7" s="90">
        <f>VLOOKUP(A7,[1]Лист30!B9:G18,6,0)</f>
        <v>366824.66</v>
      </c>
      <c r="AT7" s="89">
        <f>VLOOKUP(A7,[1]Лист31!B9:G18,6,0)</f>
        <v>345737.68</v>
      </c>
      <c r="AU7" s="90">
        <f>VLOOKUP(A7,[1]Лист32!B9:G18,6,0)</f>
        <v>320642.21000000002</v>
      </c>
      <c r="AV7" s="108"/>
      <c r="AW7" s="109"/>
      <c r="AX7" s="108"/>
      <c r="AY7" s="109"/>
      <c r="AZ7" s="108"/>
      <c r="BA7" s="94">
        <f t="shared" si="24"/>
        <v>345737.68</v>
      </c>
      <c r="BB7" s="109"/>
      <c r="BC7" s="99">
        <f t="shared" si="0"/>
        <v>0.17063141245472252</v>
      </c>
      <c r="BD7" s="99">
        <f t="shared" si="0"/>
        <v>0.1073249528843728</v>
      </c>
      <c r="BE7" s="99">
        <f t="shared" si="0"/>
        <v>0.16462688759841337</v>
      </c>
      <c r="BF7" s="99">
        <f t="shared" si="0"/>
        <v>3.3650358454584438E-2</v>
      </c>
      <c r="BG7" s="99">
        <f t="shared" si="0"/>
        <v>6.3412809607647808E-2</v>
      </c>
      <c r="BH7" s="99">
        <f t="shared" si="0"/>
        <v>0.22595660862454894</v>
      </c>
      <c r="BI7" s="99"/>
      <c r="BJ7" s="99"/>
      <c r="BK7" s="99"/>
      <c r="BL7" s="99"/>
      <c r="BM7" s="99"/>
      <c r="BN7" s="113"/>
      <c r="BO7" s="90">
        <v>0</v>
      </c>
      <c r="BP7" s="89">
        <v>0</v>
      </c>
      <c r="BQ7" s="90">
        <v>0</v>
      </c>
      <c r="BR7" s="89">
        <v>0</v>
      </c>
      <c r="BS7" s="90">
        <v>0</v>
      </c>
      <c r="BT7" s="89">
        <v>0</v>
      </c>
      <c r="BU7" s="90">
        <v>0</v>
      </c>
      <c r="BV7" s="108"/>
      <c r="BW7" s="109"/>
      <c r="BX7" s="108"/>
      <c r="BY7" s="109"/>
      <c r="BZ7" s="108"/>
      <c r="CA7" s="101">
        <f t="shared" si="25"/>
        <v>0</v>
      </c>
      <c r="CB7" s="102">
        <f t="shared" si="1"/>
        <v>4.885266968802416E-3</v>
      </c>
      <c r="CC7" s="103">
        <f t="shared" si="2"/>
        <v>4.2911798355723734E-3</v>
      </c>
      <c r="CD7" s="103">
        <f t="shared" si="3"/>
        <v>2.5684521745178031E-3</v>
      </c>
      <c r="CE7" s="103">
        <f t="shared" si="4"/>
        <v>4.1583411594268271E-3</v>
      </c>
      <c r="CF7" s="103">
        <f t="shared" si="5"/>
        <v>7.0243971380059709E-4</v>
      </c>
      <c r="CG7" s="103">
        <f t="shared" si="6"/>
        <v>1.5888611204937164E-3</v>
      </c>
      <c r="CH7" s="103">
        <f t="shared" si="7"/>
        <v>4.3281517730444511E-3</v>
      </c>
      <c r="CI7" s="114"/>
      <c r="CJ7" s="115"/>
      <c r="CK7" s="114"/>
      <c r="CL7" s="115"/>
      <c r="CM7" s="114"/>
      <c r="CN7" s="104">
        <f t="shared" si="8"/>
        <v>3.2326745740378841E-3</v>
      </c>
      <c r="CO7" s="102">
        <f t="shared" si="9"/>
        <v>8.0385695765049323E-4</v>
      </c>
      <c r="CP7" s="102">
        <f t="shared" si="10"/>
        <v>6.3456128445477762E-4</v>
      </c>
      <c r="CQ7" s="102">
        <f t="shared" si="11"/>
        <v>4.2647105697160706E-4</v>
      </c>
      <c r="CR7" s="102">
        <f t="shared" si="12"/>
        <v>6.980808404879336E-4</v>
      </c>
      <c r="CS7" s="102">
        <f t="shared" si="13"/>
        <v>1.2019001166555365E-4</v>
      </c>
      <c r="CT7" s="102">
        <f t="shared" si="14"/>
        <v>2.6081948569442118E-4</v>
      </c>
      <c r="CU7" s="102">
        <f t="shared" si="15"/>
        <v>7.7404689095524558E-4</v>
      </c>
      <c r="CV7" s="114"/>
      <c r="CW7" s="115"/>
      <c r="CX7" s="114"/>
      <c r="CY7" s="115"/>
      <c r="CZ7" s="114"/>
      <c r="DA7" s="105">
        <f t="shared" si="26"/>
        <v>2.2542999447827403E-3</v>
      </c>
      <c r="DB7" s="102">
        <f t="shared" si="16"/>
        <v>0</v>
      </c>
      <c r="DC7" s="102">
        <f t="shared" si="17"/>
        <v>0</v>
      </c>
      <c r="DD7" s="102">
        <f t="shared" si="18"/>
        <v>0</v>
      </c>
      <c r="DE7" s="102">
        <f t="shared" si="19"/>
        <v>0</v>
      </c>
      <c r="DF7" s="102">
        <f t="shared" si="20"/>
        <v>0</v>
      </c>
      <c r="DG7" s="102">
        <f t="shared" si="21"/>
        <v>0</v>
      </c>
      <c r="DH7" s="102">
        <f t="shared" si="22"/>
        <v>0</v>
      </c>
      <c r="DI7" s="114"/>
      <c r="DJ7" s="115"/>
      <c r="DK7" s="114"/>
      <c r="DL7" s="115"/>
      <c r="DM7" s="114"/>
      <c r="DN7" s="106">
        <f t="shared" si="23"/>
        <v>0</v>
      </c>
    </row>
    <row r="8" spans="1:118">
      <c r="A8" s="179" t="s">
        <v>98</v>
      </c>
      <c r="B8" s="89">
        <f>VLOOKUP(A8,[1]Лист26!B10:C19,2,0)</f>
        <v>82247.509999999995</v>
      </c>
      <c r="C8" s="90">
        <f>VLOOKUP(A8,[1]Лист27!B10:C19,2,0)</f>
        <v>62825.71</v>
      </c>
      <c r="D8" s="89">
        <f>VLOOKUP(A8,[1]Лист28!B10:C19,2,0)</f>
        <v>87115.27</v>
      </c>
      <c r="E8" s="90">
        <f>VLOOKUP(A8,[1]Лист29!B10:C19,2,0)</f>
        <v>68923.5</v>
      </c>
      <c r="F8" s="89">
        <f>VLOOKUP(A8,[1]Лист30!B10:C19,2,0)</f>
        <v>79825.47</v>
      </c>
      <c r="G8" s="90">
        <f>VLOOKUP(A8,[1]Лист31!B10:C19,2,0)</f>
        <v>73282.100000000006</v>
      </c>
      <c r="H8" s="89">
        <f>VLOOKUP(A8,[1]Лист32!B10:C19,2,0)</f>
        <v>96477.34</v>
      </c>
      <c r="I8" s="90"/>
      <c r="J8" s="89"/>
      <c r="K8" s="90"/>
      <c r="L8" s="89"/>
      <c r="M8" s="90"/>
      <c r="N8" s="91">
        <f t="shared" ref="N8:N13" si="27">SUM(B8:M8)</f>
        <v>550696.89999999991</v>
      </c>
      <c r="O8" s="89">
        <f>VLOOKUP(A8,[1]Лист26!B10:D19,3,0)</f>
        <v>133820</v>
      </c>
      <c r="P8" s="90">
        <f>VLOOKUP(A8,[1]Лист27!B7:D19,3,0)</f>
        <v>108560</v>
      </c>
      <c r="Q8" s="89">
        <f>VLOOKUP(A8,[1]Лист28!B10:D19,3,0)</f>
        <v>139705</v>
      </c>
      <c r="R8" s="90">
        <f>VLOOKUP(A8,[1]Лист29!B10:D19,3,0)</f>
        <v>117488.5</v>
      </c>
      <c r="S8" s="89">
        <f>VLOOKUP(A8,[1]Лист30!B10:D19,3,0)</f>
        <v>136430</v>
      </c>
      <c r="T8" s="90">
        <f>VLOOKUP(A8,[1]Лист31!B10:D19,3,0)</f>
        <v>122810</v>
      </c>
      <c r="U8" s="89">
        <f>VLOOKUP(A8,[1]Лист32!B10:D19,3,0)</f>
        <v>158162</v>
      </c>
      <c r="V8" s="90"/>
      <c r="W8" s="89"/>
      <c r="X8" s="90"/>
      <c r="Y8" s="89"/>
      <c r="Z8" s="90"/>
      <c r="AA8" s="92">
        <f t="shared" ref="AA8:AA13" si="28">SUM(O8:Z8)</f>
        <v>916975.5</v>
      </c>
      <c r="AB8" s="89">
        <f>VLOOKUP(A8,[1]Лист26!B10:E19,4,0)</f>
        <v>51572.49</v>
      </c>
      <c r="AC8" s="90">
        <f>VLOOKUP(A8,[1]Лист27!B10:E19,4,0)</f>
        <v>45734.29</v>
      </c>
      <c r="AD8" s="89">
        <f>VLOOKUP(A8,[1]Лист28!B10:E19,4,0)</f>
        <v>52589.73</v>
      </c>
      <c r="AE8" s="90">
        <f>VLOOKUP(A8,[1]Лист29!B10:E19,4,0)</f>
        <v>48565</v>
      </c>
      <c r="AF8" s="89">
        <f>VLOOKUP(A8,[1]Лист30!B10:E19,4,0)</f>
        <v>56604.53</v>
      </c>
      <c r="AG8" s="90">
        <f>VLOOKUP(A8,[1]Лист31!B10:E19,4,0)</f>
        <v>49527.9</v>
      </c>
      <c r="AH8" s="89">
        <f>VLOOKUP(A8,[1]Лист32!B10:E19,4,0)</f>
        <v>61684.66</v>
      </c>
      <c r="AI8" s="90"/>
      <c r="AJ8" s="89"/>
      <c r="AK8" s="90"/>
      <c r="AL8" s="89"/>
      <c r="AM8" s="90"/>
      <c r="AN8" s="93">
        <f t="shared" ref="AN8:AN13" si="29">SUM(AB8:AM8)</f>
        <v>366278.6</v>
      </c>
      <c r="AO8" s="90">
        <v>890323.32</v>
      </c>
      <c r="AP8" s="89">
        <f>[1]Лист21!G12</f>
        <v>887067.39</v>
      </c>
      <c r="AQ8" s="90">
        <f>VLOOKUP(A8,[1]Лист28!B10:G19,6,0)</f>
        <v>885496.97</v>
      </c>
      <c r="AR8" s="89">
        <f>VLOOKUP(A8,[1]Лист29!B10:G19,6,0)</f>
        <v>766675.77</v>
      </c>
      <c r="AS8" s="90">
        <f>VLOOKUP(A8,[1]Лист30!B10:G19,6,0)</f>
        <v>764003.08</v>
      </c>
      <c r="AT8" s="89">
        <f>VLOOKUP(A8,[1]Лист31!B10:G19,6,0)</f>
        <v>805202.32</v>
      </c>
      <c r="AU8" s="90">
        <f>VLOOKUP(A8,[1]Лист32!B10:G19,6,0)</f>
        <v>726627.41</v>
      </c>
      <c r="AV8" s="89"/>
      <c r="AW8" s="90"/>
      <c r="AX8" s="89"/>
      <c r="AY8" s="90"/>
      <c r="AZ8" s="89"/>
      <c r="BA8" s="94">
        <f t="shared" si="24"/>
        <v>805202.32</v>
      </c>
      <c r="BB8" s="90"/>
      <c r="BC8" s="99">
        <f t="shared" si="0"/>
        <v>0.21208294714221837</v>
      </c>
      <c r="BD8" s="99">
        <f t="shared" si="0"/>
        <v>0.29487878228579523</v>
      </c>
      <c r="BE8" s="99">
        <f t="shared" si="0"/>
        <v>0.25030130929287697</v>
      </c>
      <c r="BF8" s="99">
        <f t="shared" si="0"/>
        <v>0.31290222635531939</v>
      </c>
      <c r="BG8" s="99">
        <f t="shared" si="0"/>
        <v>0.28020079461872871</v>
      </c>
      <c r="BH8" s="99">
        <f t="shared" si="0"/>
        <v>0.37789058970672929</v>
      </c>
      <c r="BI8" s="99"/>
      <c r="BJ8" s="99"/>
      <c r="BK8" s="99"/>
      <c r="BL8" s="99"/>
      <c r="BM8" s="99"/>
      <c r="BN8" s="113"/>
      <c r="BO8" s="90">
        <f>[1]Лист34!C10</f>
        <v>0</v>
      </c>
      <c r="BP8" s="89">
        <f>[1]Лист34!D10</f>
        <v>63435.83</v>
      </c>
      <c r="BQ8" s="90">
        <f>[1]Лист34!E10</f>
        <v>76437.3</v>
      </c>
      <c r="BR8" s="89">
        <f>[1]Лист34!F10</f>
        <v>0</v>
      </c>
      <c r="BS8" s="90">
        <f>[1]Лист34!G10</f>
        <v>114363.83</v>
      </c>
      <c r="BT8" s="89">
        <f>[1]Лист34!H10</f>
        <v>115437.85</v>
      </c>
      <c r="BU8" s="90">
        <f>[1]Лист34!I10</f>
        <v>15636.08</v>
      </c>
      <c r="BV8" s="89"/>
      <c r="BW8" s="90"/>
      <c r="BX8" s="89"/>
      <c r="BY8" s="90"/>
      <c r="BZ8" s="89"/>
      <c r="CA8" s="101">
        <f t="shared" si="25"/>
        <v>385310.89000000007</v>
      </c>
      <c r="CB8" s="102">
        <f t="shared" si="1"/>
        <v>1.4136570024893609E-2</v>
      </c>
      <c r="CC8" s="103">
        <f t="shared" si="2"/>
        <v>1.180752686872219E-2</v>
      </c>
      <c r="CD8" s="103">
        <f t="shared" si="3"/>
        <v>1.6147757706867213E-2</v>
      </c>
      <c r="CE8" s="103">
        <f t="shared" si="4"/>
        <v>1.392660427076752E-2</v>
      </c>
      <c r="CF8" s="103">
        <f t="shared" si="5"/>
        <v>1.3642332909378437E-2</v>
      </c>
      <c r="CG8" s="103">
        <f t="shared" si="6"/>
        <v>1.5460916449646003E-2</v>
      </c>
      <c r="CH8" s="103">
        <f t="shared" si="7"/>
        <v>1.6639187765595028E-2</v>
      </c>
      <c r="CI8" s="103"/>
      <c r="CJ8" s="102"/>
      <c r="CK8" s="103"/>
      <c r="CL8" s="102"/>
      <c r="CM8" s="103"/>
      <c r="CN8" s="104">
        <f t="shared" si="8"/>
        <v>1.4540943508771031E-2</v>
      </c>
      <c r="CO8" s="102">
        <f t="shared" si="9"/>
        <v>1.4858093860941541E-2</v>
      </c>
      <c r="CP8" s="102">
        <f t="shared" si="10"/>
        <v>1.3764500171232017E-2</v>
      </c>
      <c r="CQ8" s="102">
        <f t="shared" si="11"/>
        <v>1.6141056307269835E-2</v>
      </c>
      <c r="CR8" s="102">
        <f t="shared" si="12"/>
        <v>1.7870118872148483E-2</v>
      </c>
      <c r="CS8" s="102">
        <f t="shared" si="13"/>
        <v>1.8054985592269795E-2</v>
      </c>
      <c r="CT8" s="102">
        <f t="shared" si="14"/>
        <v>1.8425893855855652E-2</v>
      </c>
      <c r="CU8" s="102">
        <f t="shared" si="15"/>
        <v>2.0736856427390715E-2</v>
      </c>
      <c r="CV8" s="103"/>
      <c r="CW8" s="102"/>
      <c r="CX8" s="103"/>
      <c r="CY8" s="102"/>
      <c r="CZ8" s="103"/>
      <c r="DA8" s="105">
        <f t="shared" si="26"/>
        <v>1.5427092399787496E-2</v>
      </c>
      <c r="DB8" s="102">
        <f t="shared" si="16"/>
        <v>0</v>
      </c>
      <c r="DC8" s="102">
        <f t="shared" si="17"/>
        <v>9.7069085550620868E-3</v>
      </c>
      <c r="DD8" s="102">
        <f t="shared" si="18"/>
        <v>9.7615687727163006E-3</v>
      </c>
      <c r="DE8" s="102">
        <f t="shared" si="19"/>
        <v>0</v>
      </c>
      <c r="DF8" s="102">
        <f t="shared" si="20"/>
        <v>8.1602889137588133E-3</v>
      </c>
      <c r="DG8" s="102">
        <f t="shared" si="21"/>
        <v>1.9401804209795967E-2</v>
      </c>
      <c r="DH8" s="102">
        <f t="shared" si="22"/>
        <v>7.7355095010355245E-3</v>
      </c>
      <c r="DI8" s="103"/>
      <c r="DJ8" s="102"/>
      <c r="DK8" s="103"/>
      <c r="DL8" s="102"/>
      <c r="DM8" s="103"/>
      <c r="DN8" s="106">
        <f t="shared" si="23"/>
        <v>1.0593401824502902E-2</v>
      </c>
    </row>
    <row r="9" spans="1:118">
      <c r="A9" s="179" t="s">
        <v>99</v>
      </c>
      <c r="B9" s="89">
        <f>VLOOKUP(A9,[1]Лист26!B11:C20,2,0)</f>
        <v>611498.54</v>
      </c>
      <c r="C9" s="90">
        <f>VLOOKUP(A9,[1]Лист27!B11:C20,2,0)</f>
        <v>601249.47</v>
      </c>
      <c r="D9" s="89">
        <f>VLOOKUP(A9,[1]Лист28!B11:C20,2,0)</f>
        <v>564634.63</v>
      </c>
      <c r="E9" s="90">
        <f>VLOOKUP(A9,[1]Лист29!B11:C20,2,0)</f>
        <v>398102.04</v>
      </c>
      <c r="F9" s="89">
        <f>VLOOKUP(A9,[1]Лист30!B11:C20,2,0)</f>
        <v>636295.46</v>
      </c>
      <c r="G9" s="90">
        <f>VLOOKUP(A9,[1]Лист31!B11:C20,2,0)</f>
        <v>500589.71</v>
      </c>
      <c r="H9" s="89">
        <f>VLOOKUP(A9,[1]Лист32!B11:C20,2,0)</f>
        <v>547210.14</v>
      </c>
      <c r="I9" s="109"/>
      <c r="J9" s="108"/>
      <c r="K9" s="109"/>
      <c r="L9" s="108"/>
      <c r="M9" s="109"/>
      <c r="N9" s="110">
        <f t="shared" si="27"/>
        <v>3859579.99</v>
      </c>
      <c r="O9" s="89">
        <f>VLOOKUP(A9,[1]Лист26!B11:D20,3,0)</f>
        <v>1270137.5</v>
      </c>
      <c r="P9" s="90">
        <f>VLOOKUP(A9,[1]Лист27!B10:D20,3,0)</f>
        <v>1265412</v>
      </c>
      <c r="Q9" s="89">
        <f>VLOOKUP(A9,[1]Лист28!B11:D20,3,0)</f>
        <v>1149133.5</v>
      </c>
      <c r="R9" s="90">
        <f>VLOOKUP(A9,[1]Лист29!B11:D20,3,0)</f>
        <v>818636.5</v>
      </c>
      <c r="S9" s="89">
        <f>VLOOKUP(A9,[1]Лист30!B11:D20,3,0)</f>
        <v>1201075</v>
      </c>
      <c r="T9" s="90">
        <f>VLOOKUP(A9,[1]Лист31!B11:D20,3,0)</f>
        <v>972193.5</v>
      </c>
      <c r="U9" s="89">
        <f>VLOOKUP(A9,[1]Лист32!B11:D20,3,0)</f>
        <v>1070388</v>
      </c>
      <c r="V9" s="109"/>
      <c r="W9" s="108"/>
      <c r="X9" s="109"/>
      <c r="Y9" s="108"/>
      <c r="Z9" s="109"/>
      <c r="AA9" s="111">
        <f t="shared" si="28"/>
        <v>7746976</v>
      </c>
      <c r="AB9" s="89">
        <f>VLOOKUP(A9,[1]Лист26!B11:E20,4,0)</f>
        <v>658638.96</v>
      </c>
      <c r="AC9" s="90">
        <f>VLOOKUP(A9,[1]Лист27!B11:E20,4,0)</f>
        <v>664162.53</v>
      </c>
      <c r="AD9" s="89">
        <f>VLOOKUP(A9,[1]Лист28!B11:E20,4,0)</f>
        <v>584498.87</v>
      </c>
      <c r="AE9" s="90">
        <f>VLOOKUP(A9,[1]Лист29!B11:E20,4,0)</f>
        <v>420534.46</v>
      </c>
      <c r="AF9" s="89">
        <f>VLOOKUP(A9,[1]Лист30!B11:E20,4,0)</f>
        <v>564779.54</v>
      </c>
      <c r="AG9" s="90">
        <f>VLOOKUP(A9,[1]Лист31!B11:E20,4,0)</f>
        <v>471603.79</v>
      </c>
      <c r="AH9" s="89">
        <f>VLOOKUP(A9,[1]Лист32!B11:E20,4,0)</f>
        <v>523177.86</v>
      </c>
      <c r="AI9" s="109"/>
      <c r="AJ9" s="108"/>
      <c r="AK9" s="109"/>
      <c r="AL9" s="108"/>
      <c r="AM9" s="109"/>
      <c r="AN9" s="112">
        <f t="shared" si="29"/>
        <v>3887396.01</v>
      </c>
      <c r="AO9" s="90">
        <v>2101998.62</v>
      </c>
      <c r="AP9" s="89">
        <f>[1]Лист21!G15</f>
        <v>2017747.58</v>
      </c>
      <c r="AQ9" s="90">
        <f>VLOOKUP(A9,[1]Лист28!B11:G20,6,0)</f>
        <v>1845466.23</v>
      </c>
      <c r="AR9" s="89">
        <f>VLOOKUP(A9,[1]Лист29!B11:G20,6,0)</f>
        <v>1451204.16</v>
      </c>
      <c r="AS9" s="90">
        <f>VLOOKUP(A9,[1]Лист30!B11:G20,6,0)</f>
        <v>2016203.92</v>
      </c>
      <c r="AT9" s="89">
        <f>VLOOKUP(A9,[1]Лист31!B11:G20,6,0)</f>
        <v>1856182.78</v>
      </c>
      <c r="AU9" s="90">
        <f>VLOOKUP(A9,[1]Лист32!B11:G20,6,0)</f>
        <v>1397678.95</v>
      </c>
      <c r="AV9" s="108"/>
      <c r="AW9" s="109"/>
      <c r="AX9" s="108"/>
      <c r="AY9" s="109"/>
      <c r="AZ9" s="108"/>
      <c r="BA9" s="94">
        <f t="shared" si="24"/>
        <v>1856182.78</v>
      </c>
      <c r="BB9" s="109"/>
      <c r="BC9" s="99">
        <f t="shared" si="0"/>
        <v>0.87565996662609935</v>
      </c>
      <c r="BD9" s="99">
        <f t="shared" si="0"/>
        <v>0.87694027476051084</v>
      </c>
      <c r="BE9" s="99">
        <f t="shared" si="0"/>
        <v>0.72455294507013179</v>
      </c>
      <c r="BF9" s="99">
        <f t="shared" si="0"/>
        <v>1.1010451241724049</v>
      </c>
      <c r="BG9" s="99">
        <f t="shared" si="0"/>
        <v>0.77562973243348865</v>
      </c>
      <c r="BH9" s="99">
        <f t="shared" si="0"/>
        <v>1.0090351442192351</v>
      </c>
      <c r="BI9" s="99"/>
      <c r="BJ9" s="99"/>
      <c r="BK9" s="99"/>
      <c r="BL9" s="99"/>
      <c r="BM9" s="99"/>
      <c r="BN9" s="113"/>
      <c r="BO9" s="90">
        <f>[1]Лист34!C11</f>
        <v>0</v>
      </c>
      <c r="BP9" s="89">
        <f>[1]Лист34!D11</f>
        <v>511333.1</v>
      </c>
      <c r="BQ9" s="90">
        <f>[1]Лист34!E11</f>
        <v>386031.82</v>
      </c>
      <c r="BR9" s="89">
        <f>[1]Лист34!F11</f>
        <v>252.34</v>
      </c>
      <c r="BS9" s="90">
        <f>[1]Лист34!G11</f>
        <v>1223579.22</v>
      </c>
      <c r="BT9" s="89">
        <f>[1]Лист34!H11</f>
        <v>341933.32</v>
      </c>
      <c r="BU9" s="90">
        <f>[1]Лист34!I11</f>
        <v>91421.57</v>
      </c>
      <c r="BV9" s="108"/>
      <c r="BW9" s="109"/>
      <c r="BX9" s="108"/>
      <c r="BY9" s="109"/>
      <c r="BZ9" s="108"/>
      <c r="CA9" s="101">
        <f t="shared" si="25"/>
        <v>2554551.3699999996</v>
      </c>
      <c r="CB9" s="102">
        <f t="shared" si="1"/>
        <v>0.10510338769927755</v>
      </c>
      <c r="CC9" s="103">
        <f t="shared" si="2"/>
        <v>0.11299942765199114</v>
      </c>
      <c r="CD9" s="103">
        <f t="shared" si="3"/>
        <v>0.10466113688388519</v>
      </c>
      <c r="CE9" s="103">
        <f t="shared" si="4"/>
        <v>8.0440046870302026E-2</v>
      </c>
      <c r="CF9" s="103">
        <f t="shared" si="5"/>
        <v>0.10874417017583599</v>
      </c>
      <c r="CG9" s="103">
        <f t="shared" si="6"/>
        <v>0.10561345378834015</v>
      </c>
      <c r="CH9" s="103">
        <f t="shared" si="7"/>
        <v>9.4375863458689285E-2</v>
      </c>
      <c r="CI9" s="114"/>
      <c r="CJ9" s="115"/>
      <c r="CK9" s="114"/>
      <c r="CL9" s="115"/>
      <c r="CM9" s="114"/>
      <c r="CN9" s="104">
        <f t="shared" si="8"/>
        <v>0.10191075090884491</v>
      </c>
      <c r="CO9" s="102">
        <f t="shared" si="9"/>
        <v>0.18975464415530299</v>
      </c>
      <c r="CP9" s="102">
        <f t="shared" si="10"/>
        <v>0.19989083153823728</v>
      </c>
      <c r="CQ9" s="102">
        <f t="shared" si="11"/>
        <v>0.17939679804793807</v>
      </c>
      <c r="CR9" s="102">
        <f t="shared" si="12"/>
        <v>0.15474108493842834</v>
      </c>
      <c r="CS9" s="102">
        <f t="shared" si="13"/>
        <v>0.18014612006333705</v>
      </c>
      <c r="CT9" s="102">
        <f t="shared" si="14"/>
        <v>0.17545103621512803</v>
      </c>
      <c r="CU9" s="102">
        <f t="shared" si="15"/>
        <v>0.17587945153316106</v>
      </c>
      <c r="CV9" s="114"/>
      <c r="CW9" s="115"/>
      <c r="CX9" s="114"/>
      <c r="CY9" s="115"/>
      <c r="CZ9" s="114"/>
      <c r="DA9" s="105">
        <f t="shared" si="26"/>
        <v>0.13033425055624293</v>
      </c>
      <c r="DB9" s="102">
        <f t="shared" si="16"/>
        <v>0</v>
      </c>
      <c r="DC9" s="102">
        <f t="shared" si="17"/>
        <v>7.8243851193819283E-2</v>
      </c>
      <c r="DD9" s="102">
        <f t="shared" si="18"/>
        <v>4.9298917666987713E-2</v>
      </c>
      <c r="DE9" s="102">
        <f t="shared" si="19"/>
        <v>0.25797943034739407</v>
      </c>
      <c r="DF9" s="102">
        <f t="shared" si="20"/>
        <v>8.7306974102490761E-2</v>
      </c>
      <c r="DG9" s="102">
        <f t="shared" si="21"/>
        <v>5.7469221121542992E-2</v>
      </c>
      <c r="DH9" s="102">
        <f t="shared" si="22"/>
        <v>4.5228242841849384E-2</v>
      </c>
      <c r="DI9" s="114"/>
      <c r="DJ9" s="115"/>
      <c r="DK9" s="114"/>
      <c r="DL9" s="115"/>
      <c r="DM9" s="114"/>
      <c r="DN9" s="106">
        <f t="shared" si="23"/>
        <v>7.023260916332881E-2</v>
      </c>
    </row>
    <row r="10" spans="1:118">
      <c r="A10" s="179" t="s">
        <v>100</v>
      </c>
      <c r="B10" s="89">
        <f>VLOOKUP(A10,[1]Лист26!B12:C21,2,0)</f>
        <v>3546.68</v>
      </c>
      <c r="C10" s="90">
        <f>VLOOKUP(A10,[1]Лист27!B12:C21,2,0)</f>
        <v>16338.5</v>
      </c>
      <c r="D10" s="89">
        <f>VLOOKUP(A10,[1]Лист28!B12:C21,2,0)</f>
        <v>19058.849999999999</v>
      </c>
      <c r="E10" s="90">
        <f>VLOOKUP(A10,[1]Лист29!B12:C21,2,0)</f>
        <v>24991.15</v>
      </c>
      <c r="F10" s="89">
        <f>VLOOKUP(A10,[1]Лист30!B12:C21,2,0)</f>
        <v>26976.6</v>
      </c>
      <c r="G10" s="90">
        <f>VLOOKUP(A10,[1]Лист31!B12:C21,2,0)</f>
        <v>15672.95</v>
      </c>
      <c r="H10" s="89">
        <f>VLOOKUP(A10,[1]Лист32!B12:C21,2,0)</f>
        <v>13403.02</v>
      </c>
      <c r="I10" s="90"/>
      <c r="J10" s="89"/>
      <c r="K10" s="90"/>
      <c r="L10" s="89"/>
      <c r="M10" s="90"/>
      <c r="N10" s="91">
        <f t="shared" si="27"/>
        <v>119987.75</v>
      </c>
      <c r="O10" s="89">
        <f>VLOOKUP(A10,[1]Лист26!B12:D21,3,0)</f>
        <v>4910</v>
      </c>
      <c r="P10" s="90">
        <f>VLOOKUP(A10,[1]Лист27!B11:D21,3,0)</f>
        <v>23640</v>
      </c>
      <c r="Q10" s="89">
        <f>VLOOKUP(A10,[1]Лист28!B12:D21,3,0)</f>
        <v>26510</v>
      </c>
      <c r="R10" s="90">
        <f>VLOOKUP(A10,[1]Лист29!B12:D21,3,0)</f>
        <v>35910</v>
      </c>
      <c r="S10" s="89">
        <f>VLOOKUP(A10,[1]Лист30!B12:D21,3,0)</f>
        <v>37400</v>
      </c>
      <c r="T10" s="90">
        <f>VLOOKUP(A10,[1]Лист31!B12:D21,3,0)</f>
        <v>22460</v>
      </c>
      <c r="U10" s="89">
        <f>VLOOKUP(A10,[1]Лист32!B12:D21,3,0)</f>
        <v>19610</v>
      </c>
      <c r="V10" s="90"/>
      <c r="W10" s="89"/>
      <c r="X10" s="90"/>
      <c r="Y10" s="89"/>
      <c r="Z10" s="90"/>
      <c r="AA10" s="92">
        <f t="shared" si="28"/>
        <v>170440</v>
      </c>
      <c r="AB10" s="89">
        <f>VLOOKUP(A10,[1]Лист26!B12:E21,4,0)</f>
        <v>1363.32</v>
      </c>
      <c r="AC10" s="90">
        <f>VLOOKUP(A10,[1]Лист27!B12:E21,4,0)</f>
        <v>7301.5</v>
      </c>
      <c r="AD10" s="89">
        <f>VLOOKUP(A10,[1]Лист28!B12:E21,4,0)</f>
        <v>7451.15</v>
      </c>
      <c r="AE10" s="90">
        <f>VLOOKUP(A10,[1]Лист29!B12:E21,4,0)</f>
        <v>10918.85</v>
      </c>
      <c r="AF10" s="89">
        <f>VLOOKUP(A10,[1]Лист30!B12:E21,4,0)</f>
        <v>10423.4</v>
      </c>
      <c r="AG10" s="90">
        <f>VLOOKUP(A10,[1]Лист31!B12:E21,4,0)</f>
        <v>6787.05</v>
      </c>
      <c r="AH10" s="89">
        <f>VLOOKUP(A10,[1]Лист32!B12:E21,4,0)</f>
        <v>6206.98</v>
      </c>
      <c r="AI10" s="90"/>
      <c r="AJ10" s="89"/>
      <c r="AK10" s="90"/>
      <c r="AL10" s="89"/>
      <c r="AM10" s="90"/>
      <c r="AN10" s="93">
        <f t="shared" si="29"/>
        <v>50452.25</v>
      </c>
      <c r="AO10" s="90">
        <v>299305.99</v>
      </c>
      <c r="AP10" s="89">
        <f>[1]Лист21!G17</f>
        <v>283509.43</v>
      </c>
      <c r="AQ10" s="90">
        <f>VLOOKUP(A10,[1]Лист28!B12:G21,6,0)</f>
        <v>265476.93</v>
      </c>
      <c r="AR10" s="89">
        <f>VLOOKUP(A10,[1]Лист29!B12:G21,6,0)</f>
        <v>240485.74</v>
      </c>
      <c r="AS10" s="90">
        <f>VLOOKUP(A10,[1]Лист30!B12:G21,6,0)</f>
        <v>211134.81</v>
      </c>
      <c r="AT10" s="89">
        <f>VLOOKUP(A10,[1]Лист31!B12:G21,6,0)</f>
        <v>197242.58</v>
      </c>
      <c r="AU10" s="90">
        <f>VLOOKUP(A10,[1]Лист32!B12:G21,6,0)</f>
        <v>184433.12</v>
      </c>
      <c r="AV10" s="89"/>
      <c r="AW10" s="90"/>
      <c r="AX10" s="89"/>
      <c r="AY10" s="90"/>
      <c r="AZ10" s="89"/>
      <c r="BA10" s="94">
        <f t="shared" si="24"/>
        <v>197242.58</v>
      </c>
      <c r="BB10" s="90"/>
      <c r="BC10" s="99">
        <f t="shared" si="0"/>
        <v>0.16820248167078355</v>
      </c>
      <c r="BD10" s="99">
        <f t="shared" si="0"/>
        <v>0.2082986178381554</v>
      </c>
      <c r="BE10" s="99">
        <f t="shared" si="0"/>
        <v>0.29635961087801199</v>
      </c>
      <c r="BF10" s="99">
        <f t="shared" si="0"/>
        <v>0.35839733156518228</v>
      </c>
      <c r="BG10" s="99">
        <f t="shared" si="0"/>
        <v>0.23027156327141424</v>
      </c>
      <c r="BH10" s="99">
        <f t="shared" si="0"/>
        <v>0.21069751100214137</v>
      </c>
      <c r="BI10" s="99"/>
      <c r="BJ10" s="99"/>
      <c r="BK10" s="99"/>
      <c r="BL10" s="99"/>
      <c r="BM10" s="99"/>
      <c r="BN10" s="113"/>
      <c r="BO10" s="90">
        <f>[1]Лист34!C12</f>
        <v>0</v>
      </c>
      <c r="BP10" s="89">
        <f>[1]Лист34!D12</f>
        <v>2900814.49</v>
      </c>
      <c r="BQ10" s="90">
        <f>[1]Лист34!E12</f>
        <v>4086674.71</v>
      </c>
      <c r="BR10" s="89">
        <f>[1]Лист34!F12</f>
        <v>0</v>
      </c>
      <c r="BS10" s="90">
        <f>[1]Лист34!G12</f>
        <v>5683861.71</v>
      </c>
      <c r="BT10" s="89">
        <f>[1]Лист34!H12</f>
        <v>0</v>
      </c>
      <c r="BU10" s="90">
        <f>[1]Лист34!I12</f>
        <v>0</v>
      </c>
      <c r="BV10" s="89"/>
      <c r="BW10" s="90"/>
      <c r="BX10" s="89"/>
      <c r="BY10" s="90"/>
      <c r="BZ10" s="89"/>
      <c r="CA10" s="101">
        <f t="shared" si="25"/>
        <v>12671350.91</v>
      </c>
      <c r="CB10" s="102">
        <f t="shared" si="1"/>
        <v>6.0959766655415673E-4</v>
      </c>
      <c r="CC10" s="103">
        <f t="shared" si="2"/>
        <v>3.0706740559655835E-3</v>
      </c>
      <c r="CD10" s="103">
        <f t="shared" si="3"/>
        <v>3.5327640260028599E-3</v>
      </c>
      <c r="CE10" s="103">
        <f t="shared" si="4"/>
        <v>5.0496834362937417E-3</v>
      </c>
      <c r="CF10" s="103">
        <f t="shared" si="5"/>
        <v>4.6103550403541419E-3</v>
      </c>
      <c r="CG10" s="103">
        <f t="shared" si="6"/>
        <v>3.3066488333369174E-3</v>
      </c>
      <c r="CH10" s="103">
        <f t="shared" si="7"/>
        <v>2.31158286915897E-3</v>
      </c>
      <c r="CI10" s="103"/>
      <c r="CJ10" s="102"/>
      <c r="CK10" s="103"/>
      <c r="CL10" s="102"/>
      <c r="CM10" s="103"/>
      <c r="CN10" s="104">
        <f t="shared" si="8"/>
        <v>3.168231189415705E-3</v>
      </c>
      <c r="CO10" s="102">
        <f t="shared" si="9"/>
        <v>3.9277406467088993E-4</v>
      </c>
      <c r="CP10" s="102">
        <f t="shared" si="10"/>
        <v>2.1975086527034871E-3</v>
      </c>
      <c r="CQ10" s="102">
        <f t="shared" si="11"/>
        <v>2.2869376150802373E-3</v>
      </c>
      <c r="CR10" s="102">
        <f t="shared" si="12"/>
        <v>4.0177318531279416E-3</v>
      </c>
      <c r="CS10" s="102">
        <f t="shared" si="13"/>
        <v>3.3247221878260447E-3</v>
      </c>
      <c r="CT10" s="102">
        <f t="shared" si="14"/>
        <v>2.5249902155024765E-3</v>
      </c>
      <c r="CU10" s="102">
        <f t="shared" si="15"/>
        <v>2.0866330965865032E-3</v>
      </c>
      <c r="CV10" s="103"/>
      <c r="CW10" s="102"/>
      <c r="CX10" s="103"/>
      <c r="CY10" s="102"/>
      <c r="CZ10" s="103"/>
      <c r="DA10" s="105">
        <f t="shared" si="26"/>
        <v>2.8674633385731472E-3</v>
      </c>
      <c r="DB10" s="102">
        <f t="shared" si="16"/>
        <v>0</v>
      </c>
      <c r="DC10" s="102">
        <f t="shared" si="17"/>
        <v>0.44388070574041621</v>
      </c>
      <c r="DD10" s="102">
        <f t="shared" si="18"/>
        <v>0.52189645936454376</v>
      </c>
      <c r="DE10" s="102">
        <f t="shared" si="19"/>
        <v>0</v>
      </c>
      <c r="DF10" s="102">
        <f t="shared" si="20"/>
        <v>0.40556488620091868</v>
      </c>
      <c r="DG10" s="102">
        <f t="shared" si="21"/>
        <v>0</v>
      </c>
      <c r="DH10" s="102">
        <f t="shared" si="22"/>
        <v>0</v>
      </c>
      <c r="DI10" s="103"/>
      <c r="DJ10" s="102"/>
      <c r="DK10" s="103"/>
      <c r="DL10" s="102"/>
      <c r="DM10" s="103"/>
      <c r="DN10" s="106">
        <f t="shared" si="23"/>
        <v>0.34837507927406486</v>
      </c>
    </row>
    <row r="11" spans="1:118">
      <c r="A11" s="180" t="s">
        <v>101</v>
      </c>
      <c r="B11" s="89">
        <f>VLOOKUP(A11,[1]Лист26!B6:C15,2,0)</f>
        <v>1569190.06</v>
      </c>
      <c r="C11" s="90">
        <f>VLOOKUP(A11,[1]Лист27!B6:C15,2,0)</f>
        <v>1677963.73</v>
      </c>
      <c r="D11" s="89">
        <f>VLOOKUP(A11,[1]Лист28!B6:C15,2,0)</f>
        <v>1382722.09</v>
      </c>
      <c r="E11" s="90">
        <f>VLOOKUP(A11,[1]Лист29!B6:C15,2,0)</f>
        <v>1401260.56</v>
      </c>
      <c r="F11" s="89">
        <f>VLOOKUP(A11,[1]Лист30!B6:C15,2,0)</f>
        <v>1953596</v>
      </c>
      <c r="G11" s="90">
        <f>VLOOKUP(A11,[1]Лист31!B6:C15,2,0)</f>
        <v>1521555.63</v>
      </c>
      <c r="H11" s="89">
        <f>VLOOKUP(A11,[1]Лист32!B6:C15,2,0)</f>
        <v>1600402.89</v>
      </c>
      <c r="I11" s="90"/>
      <c r="J11" s="89"/>
      <c r="K11" s="90"/>
      <c r="L11" s="89"/>
      <c r="M11" s="90"/>
      <c r="N11" s="91">
        <f t="shared" si="27"/>
        <v>11106690.960000001</v>
      </c>
      <c r="O11" s="89">
        <f>VLOOKUP(A11,[1]Лист26!B6:D15,3,0)</f>
        <v>2538114</v>
      </c>
      <c r="P11" s="90">
        <f>VLOOKUP(A11,[1]Лист27!B6:D15,3,0)</f>
        <v>2811171</v>
      </c>
      <c r="Q11" s="89">
        <f>VLOOKUP(A11,[1]Лист28!B6:D15,3,0)</f>
        <v>2349828.25</v>
      </c>
      <c r="R11" s="90">
        <f>VLOOKUP(A11,[1]Лист29!B6:D15,3,0)</f>
        <v>2167249</v>
      </c>
      <c r="S11" s="89">
        <f>VLOOKUP(A11,[1]Лист30!B6:D15,3,0)</f>
        <v>2991214.5</v>
      </c>
      <c r="T11" s="90">
        <f>VLOOKUP(A11,[1]Лист31!B6:D15,3,0)</f>
        <v>2417685</v>
      </c>
      <c r="U11" s="89">
        <f>VLOOKUP(A11,[1]Лист32!B6:D15,3,0)</f>
        <v>2512979.5</v>
      </c>
      <c r="V11" s="90"/>
      <c r="W11" s="89"/>
      <c r="X11" s="90"/>
      <c r="Y11" s="89"/>
      <c r="Z11" s="90"/>
      <c r="AA11" s="92">
        <f t="shared" si="28"/>
        <v>17788241.25</v>
      </c>
      <c r="AB11" s="89">
        <f>VLOOKUP(A11,[1]Лист26!B6:E15,4,0)</f>
        <v>968923.94</v>
      </c>
      <c r="AC11" s="90">
        <f>VLOOKUP(A11,[1]Лист27!B6:E15,4,0)</f>
        <v>1133207.27</v>
      </c>
      <c r="AD11" s="89">
        <f>VLOOKUP(A11,[1]Лист28!B6:E15,4,0)</f>
        <v>967106.16</v>
      </c>
      <c r="AE11" s="90">
        <f>VLOOKUP(A11,[1]Лист29!B6:E15,4,0)</f>
        <v>765988.44</v>
      </c>
      <c r="AF11" s="89">
        <f>VLOOKUP(A11,[1]Лист30!B6:E15,4,0)</f>
        <v>1037618.5</v>
      </c>
      <c r="AG11" s="90">
        <f>VLOOKUP(A11,[1]Лист31!B6:E15,4,0)</f>
        <v>896129.37</v>
      </c>
      <c r="AH11" s="89">
        <f>VLOOKUP(A11,[1]Лист32!B6:E15,4,0)</f>
        <v>912576.61</v>
      </c>
      <c r="AI11" s="90"/>
      <c r="AJ11" s="89"/>
      <c r="AK11" s="90"/>
      <c r="AL11" s="89"/>
      <c r="AM11" s="90"/>
      <c r="AN11" s="93">
        <f t="shared" si="29"/>
        <v>6681550.290000001</v>
      </c>
      <c r="AO11" s="90">
        <v>12029910.16</v>
      </c>
      <c r="AP11" s="89">
        <f>[1]Лист21!G6</f>
        <v>11443024.539999999</v>
      </c>
      <c r="AQ11" s="90">
        <f>VLOOKUP(A11,[1]Лист28!B6:G8,6,0)</f>
        <v>11268463.5</v>
      </c>
      <c r="AR11" s="89">
        <f>VLOOKUP(A11,[1]Лист29!B6:G8,6,0)</f>
        <v>9873020.7599999998</v>
      </c>
      <c r="AS11" s="90">
        <f>VLOOKUP(A11,[1]Лист30!B6:G8,6,0)</f>
        <v>9879719.6899999995</v>
      </c>
      <c r="AT11" s="89">
        <f>VLOOKUP(A11,[1]Лист31!B6:G8,6,0)</f>
        <v>10984679.189999999</v>
      </c>
      <c r="AU11" s="90">
        <f>VLOOKUP(A11,[1]Лист32!B6:G8,6,0)</f>
        <v>9579193.4399999995</v>
      </c>
      <c r="AV11" s="89"/>
      <c r="AW11" s="90"/>
      <c r="AX11" s="89"/>
      <c r="AY11" s="90"/>
      <c r="AZ11" s="89"/>
      <c r="BA11" s="94">
        <f t="shared" si="24"/>
        <v>10984679.189999999</v>
      </c>
      <c r="BB11" s="90"/>
      <c r="BC11" s="99">
        <f t="shared" si="0"/>
        <v>0.42891025381670744</v>
      </c>
      <c r="BD11" s="99">
        <f t="shared" si="0"/>
        <v>0.36529233687322937</v>
      </c>
      <c r="BE11" s="99">
        <f t="shared" si="0"/>
        <v>0.39768084665215464</v>
      </c>
      <c r="BF11" s="99">
        <f t="shared" si="0"/>
        <v>0.5934151784999534</v>
      </c>
      <c r="BG11" s="99">
        <f t="shared" si="0"/>
        <v>0.43755556210877045</v>
      </c>
      <c r="BH11" s="99">
        <f t="shared" si="0"/>
        <v>0.4669556903397335</v>
      </c>
      <c r="BI11" s="99"/>
      <c r="BJ11" s="99"/>
      <c r="BK11" s="99"/>
      <c r="BL11" s="99"/>
      <c r="BM11" s="99"/>
      <c r="BN11" s="113"/>
      <c r="BO11" s="90">
        <f>[1]Лист34!C14</f>
        <v>0</v>
      </c>
      <c r="BP11" s="89">
        <f>[1]Лист34!D14</f>
        <v>1117327.3</v>
      </c>
      <c r="BQ11" s="90">
        <f>[1]Лист34!E14</f>
        <v>1201794.8700000001</v>
      </c>
      <c r="BR11" s="89">
        <f>[1]Лист34!F14</f>
        <v>0</v>
      </c>
      <c r="BS11" s="90">
        <f>[1]Лист34!G14</f>
        <v>2108627.04</v>
      </c>
      <c r="BT11" s="89">
        <f>[1]Лист34!H14</f>
        <v>2590617.31</v>
      </c>
      <c r="BU11" s="90">
        <f>[1]Лист34!I14</f>
        <v>393561.52</v>
      </c>
      <c r="BV11" s="89"/>
      <c r="BW11" s="90"/>
      <c r="BX11" s="89"/>
      <c r="BY11" s="90"/>
      <c r="BZ11" s="89"/>
      <c r="CA11" s="101">
        <f t="shared" si="25"/>
        <v>7411928.0399999991</v>
      </c>
      <c r="CB11" s="102">
        <f t="shared" si="1"/>
        <v>0.26970986921740253</v>
      </c>
      <c r="CC11" s="103">
        <f t="shared" si="2"/>
        <v>0.31535818420064504</v>
      </c>
      <c r="CD11" s="103">
        <f t="shared" si="3"/>
        <v>0.2563024976591709</v>
      </c>
      <c r="CE11" s="103">
        <f t="shared" si="4"/>
        <v>0.28313712013107412</v>
      </c>
      <c r="CF11" s="103">
        <f t="shared" si="5"/>
        <v>0.33387347424863362</v>
      </c>
      <c r="CG11" s="103">
        <f t="shared" si="6"/>
        <v>0.32101487906212411</v>
      </c>
      <c r="CH11" s="103">
        <f t="shared" si="7"/>
        <v>0.27601718898252092</v>
      </c>
      <c r="CI11" s="103"/>
      <c r="CJ11" s="102"/>
      <c r="CK11" s="103"/>
      <c r="CL11" s="102"/>
      <c r="CM11" s="103"/>
      <c r="CN11" s="104">
        <f t="shared" si="8"/>
        <v>0.29326797702826718</v>
      </c>
      <c r="CO11" s="102">
        <f t="shared" si="9"/>
        <v>0.27914810482552405</v>
      </c>
      <c r="CP11" s="102">
        <f t="shared" si="10"/>
        <v>0.3410576978883102</v>
      </c>
      <c r="CQ11" s="102">
        <f t="shared" si="11"/>
        <v>0.29682820169769858</v>
      </c>
      <c r="CR11" s="102">
        <f t="shared" si="12"/>
        <v>0.28185533774305727</v>
      </c>
      <c r="CS11" s="102">
        <f t="shared" si="13"/>
        <v>0.33096621538545762</v>
      </c>
      <c r="CT11" s="102">
        <f t="shared" si="14"/>
        <v>0.33338753819028866</v>
      </c>
      <c r="CU11" s="102">
        <f t="shared" si="15"/>
        <v>0.30678567638315474</v>
      </c>
      <c r="CV11" s="103"/>
      <c r="CW11" s="102"/>
      <c r="CX11" s="103"/>
      <c r="CY11" s="102"/>
      <c r="CZ11" s="103"/>
      <c r="DA11" s="105">
        <f t="shared" si="26"/>
        <v>0.29926736471526383</v>
      </c>
      <c r="DB11" s="102">
        <f t="shared" si="16"/>
        <v>0</v>
      </c>
      <c r="DC11" s="102">
        <f t="shared" si="17"/>
        <v>0.1709726810096821</v>
      </c>
      <c r="DD11" s="102">
        <f t="shared" si="18"/>
        <v>0.15347746812358165</v>
      </c>
      <c r="DE11" s="102">
        <f t="shared" si="19"/>
        <v>0</v>
      </c>
      <c r="DF11" s="102">
        <f t="shared" si="20"/>
        <v>0.15045846101659993</v>
      </c>
      <c r="DG11" s="102">
        <f t="shared" si="21"/>
        <v>0.43540874878671337</v>
      </c>
      <c r="DH11" s="102">
        <f t="shared" si="22"/>
        <v>0.19470346002335512</v>
      </c>
      <c r="DI11" s="103"/>
      <c r="DJ11" s="102"/>
      <c r="DK11" s="103"/>
      <c r="DL11" s="102"/>
      <c r="DM11" s="103"/>
      <c r="DN11" s="106">
        <f t="shared" si="23"/>
        <v>0.20377709029199823</v>
      </c>
    </row>
    <row r="12" spans="1:118">
      <c r="A12" s="180" t="s">
        <v>102</v>
      </c>
      <c r="B12" s="89">
        <f>VLOOKUP(A12,[1]Лист26!B7:C16,2,0)</f>
        <v>218017.85</v>
      </c>
      <c r="C12" s="90">
        <f>VLOOKUP(A12,[1]Лист27!B7:C16,2,0)</f>
        <v>144476.22</v>
      </c>
      <c r="D12" s="89">
        <f>VLOOKUP(A12,[1]Лист28!B7:C16,2,0)</f>
        <v>189504.84</v>
      </c>
      <c r="E12" s="90">
        <f>VLOOKUP(A12,[1]Лист29!B7:C16,2,0)</f>
        <v>209061.13</v>
      </c>
      <c r="F12" s="89">
        <f>VLOOKUP(A12,[1]Лист30!B7:C16,2,0)</f>
        <v>241286.59</v>
      </c>
      <c r="G12" s="90">
        <f>VLOOKUP(A12,[1]Лист31!B7:C16,2,0)</f>
        <v>234285.06</v>
      </c>
      <c r="H12" s="89">
        <f>VLOOKUP(A12,[1]Лист32!B7:C16,2,0)</f>
        <v>276274.74</v>
      </c>
      <c r="I12" s="109"/>
      <c r="J12" s="108"/>
      <c r="K12" s="109"/>
      <c r="L12" s="108"/>
      <c r="M12" s="109"/>
      <c r="N12" s="91">
        <f t="shared" si="27"/>
        <v>1512906.43</v>
      </c>
      <c r="O12" s="89">
        <f>[1]Лист26!D9</f>
        <v>332614</v>
      </c>
      <c r="P12" s="90">
        <f>[1]Лист27!D7</f>
        <v>222140</v>
      </c>
      <c r="Q12" s="89">
        <f>VLOOKUP(A12,[1]Лист28!B7:D16,3,0)</f>
        <v>294065</v>
      </c>
      <c r="R12" s="90">
        <f>VLOOKUP(A12,[1]Лист29!B7:D16,3,0)</f>
        <v>322082</v>
      </c>
      <c r="S12" s="89">
        <f>VLOOKUP(A12,[1]Лист30!B7:D16,3,0)</f>
        <v>373745</v>
      </c>
      <c r="T12" s="90">
        <f>VLOOKUP(A12,[1]Лист31!B7:D16,3,0)</f>
        <v>361603</v>
      </c>
      <c r="U12" s="89">
        <f>VLOOKUP(A12,[1]Лист32!B7:D16,3,0)</f>
        <v>396415</v>
      </c>
      <c r="V12" s="109"/>
      <c r="W12" s="108"/>
      <c r="X12" s="109"/>
      <c r="Y12" s="108"/>
      <c r="Z12" s="109"/>
      <c r="AA12" s="111">
        <f t="shared" si="28"/>
        <v>2302664</v>
      </c>
      <c r="AB12" s="89">
        <f>VLOOKUP(A12,[1]Лист26!B7:E16,4,0)</f>
        <v>114596.15</v>
      </c>
      <c r="AC12" s="90">
        <f>VLOOKUP(A12,[1]Лист27!B7:E16,4,0)</f>
        <v>77663.78</v>
      </c>
      <c r="AD12" s="89">
        <f>VLOOKUP(A12,[1]Лист28!B7:E16,4,0)</f>
        <v>104560.16</v>
      </c>
      <c r="AE12" s="90">
        <f>VLOOKUP(A12,[1]Лист29!B7:E16,4,0)</f>
        <v>113020.87</v>
      </c>
      <c r="AF12" s="89">
        <f>VLOOKUP(A12,[1]Лист30!B7:E16,4,0)</f>
        <v>132458.41</v>
      </c>
      <c r="AG12" s="90">
        <f>VLOOKUP(A12,[1]Лист31!B7:E16,4,0)</f>
        <v>127317.94</v>
      </c>
      <c r="AH12" s="89">
        <f>VLOOKUP(A12,[1]Лист32!B7:E16,4,0)</f>
        <v>120140.26</v>
      </c>
      <c r="AI12" s="109"/>
      <c r="AJ12" s="108"/>
      <c r="AK12" s="109"/>
      <c r="AL12" s="108"/>
      <c r="AM12" s="109"/>
      <c r="AN12" s="112">
        <f t="shared" si="29"/>
        <v>789757.57000000007</v>
      </c>
      <c r="AO12" s="90">
        <v>1692754.84</v>
      </c>
      <c r="AP12" s="89">
        <f>[1]Лист21!G9</f>
        <v>1531950.0800000001</v>
      </c>
      <c r="AQ12" s="90">
        <f>VLOOKUP(A12,[1]Лист28!B7:G9,6,0)</f>
        <v>1414853.63</v>
      </c>
      <c r="AR12" s="89">
        <f>VLOOKUP(A12,[1]Лист29!B7:G9,6,0)</f>
        <v>1210528.8600000001</v>
      </c>
      <c r="AS12" s="90">
        <f>VLOOKUP(A12,[1]Лист30!B7:G9,6,0)</f>
        <v>1418174.53</v>
      </c>
      <c r="AT12" s="89">
        <f>VLOOKUP(A12,[1]Лист31!B7:G9,6,0)</f>
        <v>1581933.88</v>
      </c>
      <c r="AU12" s="90">
        <f>VLOOKUP(A12,[1]Лист32!B7:G9,6,0)</f>
        <v>1366844.67</v>
      </c>
      <c r="AV12" s="108"/>
      <c r="AW12" s="109"/>
      <c r="AX12" s="108"/>
      <c r="AY12" s="109"/>
      <c r="AZ12" s="108"/>
      <c r="BA12" s="94">
        <f t="shared" si="24"/>
        <v>1581933.88</v>
      </c>
      <c r="BB12" s="109"/>
      <c r="BC12" s="99">
        <f t="shared" si="0"/>
        <v>0.26881756362377496</v>
      </c>
      <c r="BD12" s="99">
        <f t="shared" si="0"/>
        <v>0.3858516385538282</v>
      </c>
      <c r="BE12" s="99">
        <f t="shared" si="0"/>
        <v>0.47778439323711647</v>
      </c>
      <c r="BF12" s="99">
        <f t="shared" si="0"/>
        <v>0.55073522007364994</v>
      </c>
      <c r="BG12" s="99">
        <f t="shared" si="0"/>
        <v>0.46855318804962781</v>
      </c>
      <c r="BH12" s="99">
        <f t="shared" si="0"/>
        <v>0.56214748306548823</v>
      </c>
      <c r="BI12" s="99"/>
      <c r="BJ12" s="99"/>
      <c r="BK12" s="99"/>
      <c r="BL12" s="99"/>
      <c r="BM12" s="99"/>
      <c r="BN12" s="113"/>
      <c r="BO12" s="90">
        <f>[1]Лист34!C15</f>
        <v>0</v>
      </c>
      <c r="BP12" s="89">
        <f>[1]Лист34!D15</f>
        <v>0</v>
      </c>
      <c r="BQ12" s="90">
        <f>[1]Лист34!E15</f>
        <v>61908.35</v>
      </c>
      <c r="BR12" s="89">
        <f>[1]Лист34!F15</f>
        <v>0</v>
      </c>
      <c r="BS12" s="90">
        <f>[1]Лист34!G15</f>
        <v>451930.08</v>
      </c>
      <c r="BT12" s="89">
        <f>[1]Лист34!H15</f>
        <v>412484.28</v>
      </c>
      <c r="BU12" s="90">
        <f>[1]Лист34!I15</f>
        <v>51370.46</v>
      </c>
      <c r="BV12" s="108"/>
      <c r="BW12" s="109"/>
      <c r="BX12" s="108"/>
      <c r="BY12" s="109"/>
      <c r="BZ12" s="108"/>
      <c r="CA12" s="101">
        <f t="shared" si="25"/>
        <v>977693.16999999993</v>
      </c>
      <c r="CB12" s="102">
        <f t="shared" si="1"/>
        <v>3.7472558174730781E-2</v>
      </c>
      <c r="CC12" s="103">
        <f t="shared" si="2"/>
        <v>2.7153005505889522E-2</v>
      </c>
      <c r="CD12" s="103">
        <f t="shared" si="3"/>
        <v>3.5126772156002475E-2</v>
      </c>
      <c r="CE12" s="103">
        <f t="shared" si="4"/>
        <v>4.2242654913193373E-2</v>
      </c>
      <c r="CF12" s="103">
        <f t="shared" si="5"/>
        <v>4.123636212036963E-2</v>
      </c>
      <c r="CG12" s="103">
        <f t="shared" si="6"/>
        <v>4.9429011150885424E-2</v>
      </c>
      <c r="CH12" s="103">
        <f t="shared" si="7"/>
        <v>4.764836254555678E-2</v>
      </c>
      <c r="CI12" s="114"/>
      <c r="CJ12" s="115"/>
      <c r="CK12" s="114"/>
      <c r="CL12" s="115"/>
      <c r="CM12" s="114"/>
      <c r="CN12" s="104">
        <f t="shared" si="8"/>
        <v>3.9947722481616398E-2</v>
      </c>
      <c r="CO12" s="102">
        <f t="shared" si="9"/>
        <v>3.3015283008490305E-2</v>
      </c>
      <c r="CP12" s="102">
        <f t="shared" si="10"/>
        <v>2.3374214688989939E-2</v>
      </c>
      <c r="CQ12" s="102">
        <f t="shared" si="11"/>
        <v>3.2092034510486041E-2</v>
      </c>
      <c r="CR12" s="102">
        <f t="shared" si="12"/>
        <v>4.158748856035499E-2</v>
      </c>
      <c r="CS12" s="102">
        <f t="shared" si="13"/>
        <v>4.2249881486958123E-2</v>
      </c>
      <c r="CT12" s="102">
        <f t="shared" si="14"/>
        <v>4.7366168329087216E-2</v>
      </c>
      <c r="CU12" s="102">
        <f t="shared" si="15"/>
        <v>4.0388182779468859E-2</v>
      </c>
      <c r="CV12" s="114"/>
      <c r="CW12" s="115"/>
      <c r="CX12" s="114"/>
      <c r="CY12" s="115"/>
      <c r="CZ12" s="114"/>
      <c r="DA12" s="105">
        <f t="shared" si="26"/>
        <v>3.8739759452312818E-2</v>
      </c>
      <c r="DB12" s="102">
        <f t="shared" si="16"/>
        <v>0</v>
      </c>
      <c r="DC12" s="102">
        <f t="shared" si="17"/>
        <v>0</v>
      </c>
      <c r="DD12" s="102">
        <f t="shared" si="18"/>
        <v>7.9061219604877608E-3</v>
      </c>
      <c r="DE12" s="102">
        <f t="shared" si="19"/>
        <v>0</v>
      </c>
      <c r="DF12" s="102">
        <f t="shared" si="20"/>
        <v>3.2246909023754572E-2</v>
      </c>
      <c r="DG12" s="102">
        <f t="shared" si="21"/>
        <v>6.932682166359351E-2</v>
      </c>
      <c r="DH12" s="102">
        <f t="shared" si="22"/>
        <v>2.5414085973118925E-2</v>
      </c>
      <c r="DI12" s="114"/>
      <c r="DJ12" s="115"/>
      <c r="DK12" s="114"/>
      <c r="DL12" s="115"/>
      <c r="DM12" s="114"/>
      <c r="DN12" s="106">
        <f t="shared" si="23"/>
        <v>2.6879843990088168E-2</v>
      </c>
    </row>
    <row r="13" spans="1:118">
      <c r="A13" s="180" t="s">
        <v>103</v>
      </c>
      <c r="B13" s="89">
        <f>[1]Лист26!C7</f>
        <v>917656.33</v>
      </c>
      <c r="C13" s="90">
        <f>VLOOKUP(A13,[1]Лист27!B8:C17,2,0)</f>
        <v>794163.05</v>
      </c>
      <c r="D13" s="89">
        <f>VLOOKUP(A13,[1]Лист28!B8:C17,2,0)</f>
        <v>763452.41</v>
      </c>
      <c r="E13" s="90">
        <f>VLOOKUP(A13,[1]Лист29!B8:C17,2,0)</f>
        <v>703275.26</v>
      </c>
      <c r="F13" s="89">
        <f>VLOOKUP(A13,[1]Лист30!B8:C17,2,0)</f>
        <v>770719.81</v>
      </c>
      <c r="G13" s="90">
        <f>VLOOKUP(A13,[1]Лист31!B8:C17,2,0)</f>
        <v>520980.13</v>
      </c>
      <c r="H13" s="89">
        <f>VLOOKUP(A13,[1]Лист32!B8:C17,2,0)</f>
        <v>749030.2</v>
      </c>
      <c r="I13" s="90"/>
      <c r="J13" s="89"/>
      <c r="K13" s="90"/>
      <c r="L13" s="89"/>
      <c r="M13" s="90"/>
      <c r="N13" s="91">
        <f t="shared" si="27"/>
        <v>5219277.1900000004</v>
      </c>
      <c r="O13" s="89">
        <f>[1]Лист26!D7</f>
        <v>1391448</v>
      </c>
      <c r="P13" s="90">
        <f>VLOOKUP(A13,[1]Лист27!B8:D17,3,0)</f>
        <v>1236126</v>
      </c>
      <c r="Q13" s="89">
        <f>VLOOKUP(A13,[1]Лист28!B8:D17,3,0)</f>
        <v>1235725</v>
      </c>
      <c r="R13" s="90">
        <f>VLOOKUP(A13,[1]Лист29!B8:D17,3,0)</f>
        <v>1134888</v>
      </c>
      <c r="S13" s="89">
        <f>VLOOKUP(A13,[1]Лист30!B8:D17,3,0)</f>
        <v>1187938</v>
      </c>
      <c r="T13" s="90">
        <f>VLOOKUP(A13,[1]Лист31!B8:D17,3,0)</f>
        <v>801678</v>
      </c>
      <c r="U13" s="89">
        <f>VLOOKUP(A13,[1]Лист32!B8:D17,3,0)</f>
        <v>1133537</v>
      </c>
      <c r="V13" s="90"/>
      <c r="W13" s="89"/>
      <c r="X13" s="90"/>
      <c r="Y13" s="89"/>
      <c r="Z13" s="90"/>
      <c r="AA13" s="92">
        <f t="shared" si="28"/>
        <v>8121340</v>
      </c>
      <c r="AB13" s="89">
        <f>[1]Лист26!E7</f>
        <v>473791.67</v>
      </c>
      <c r="AC13" s="90">
        <f>VLOOKUP(A13,[1]Лист27!B8:E17,4,0)</f>
        <v>441962.95</v>
      </c>
      <c r="AD13" s="89">
        <f>VLOOKUP(A13,[1]Лист28!B8:E17,4,0)</f>
        <v>472272.59</v>
      </c>
      <c r="AE13" s="90">
        <f>VLOOKUP(A13,[1]Лист29!B8:E17,4,0)</f>
        <v>431612.74</v>
      </c>
      <c r="AF13" s="89">
        <f>VLOOKUP(A13,[1]Лист30!B8:E17,4,0)</f>
        <v>417218.19</v>
      </c>
      <c r="AG13" s="90">
        <f>VLOOKUP(A13,[1]Лист31!B8:E17,4,0)</f>
        <v>280697.87</v>
      </c>
      <c r="AH13" s="89">
        <f>VLOOKUP(A13,[1]Лист32!B8:E17,4,0)</f>
        <v>384506.8</v>
      </c>
      <c r="AI13" s="90"/>
      <c r="AJ13" s="89"/>
      <c r="AK13" s="90"/>
      <c r="AL13" s="89"/>
      <c r="AM13" s="90"/>
      <c r="AN13" s="93">
        <f t="shared" si="29"/>
        <v>2902062.81</v>
      </c>
      <c r="AO13" s="90">
        <v>1904834.6</v>
      </c>
      <c r="AP13" s="89">
        <f>[1]Лист21!G7</f>
        <v>1904834.6</v>
      </c>
      <c r="AQ13" s="90">
        <f>VLOOKUP(A13,[1]Лист28!B8:G10,6,0)</f>
        <v>2111368.2000000002</v>
      </c>
      <c r="AR13" s="89">
        <f>VLOOKUP(A13,[1]Лист29!B8:G10,6,0)</f>
        <v>1434602.41</v>
      </c>
      <c r="AS13" s="90">
        <f>VLOOKUP(A13,[1]Лист30!B8:G10,6,0)</f>
        <v>1572607.09</v>
      </c>
      <c r="AT13" s="89">
        <f>VLOOKUP(A13,[1]Лист31!B8:G10,6,0)</f>
        <v>2043786.63</v>
      </c>
      <c r="AU13" s="90">
        <f>VLOOKUP(A13,[1]Лист32!B8:G10,6,0)</f>
        <v>1543610.99</v>
      </c>
      <c r="AV13" s="89"/>
      <c r="AW13" s="90"/>
      <c r="AX13" s="89"/>
      <c r="AY13" s="90"/>
      <c r="AZ13" s="89"/>
      <c r="BA13" s="94">
        <f t="shared" si="24"/>
        <v>2043786.63</v>
      </c>
      <c r="BB13" s="90"/>
      <c r="BC13" s="99">
        <f t="shared" si="0"/>
        <v>1.2507590685301495</v>
      </c>
      <c r="BD13" s="99">
        <f t="shared" si="0"/>
        <v>1.1405585544634347</v>
      </c>
      <c r="BE13" s="99">
        <f t="shared" si="0"/>
        <v>1.1899849220690522</v>
      </c>
      <c r="BF13" s="99">
        <f t="shared" si="0"/>
        <v>1.5377441644820555</v>
      </c>
      <c r="BG13" s="99">
        <f t="shared" si="0"/>
        <v>0.86436406597896642</v>
      </c>
      <c r="BH13" s="99">
        <f t="shared" si="0"/>
        <v>1.252769187040939</v>
      </c>
      <c r="BI13" s="99"/>
      <c r="BJ13" s="99"/>
      <c r="BK13" s="99"/>
      <c r="BL13" s="99"/>
      <c r="BM13" s="99"/>
      <c r="BN13" s="113"/>
      <c r="BO13" s="90">
        <f>[1]Лист34!C16</f>
        <v>10792.8</v>
      </c>
      <c r="BP13" s="89">
        <f>[1]Лист34!D16</f>
        <v>453370.5</v>
      </c>
      <c r="BQ13" s="90">
        <f>[1]Лист34!E16</f>
        <v>931251.6</v>
      </c>
      <c r="BR13" s="89">
        <f>[1]Лист34!F16</f>
        <v>0</v>
      </c>
      <c r="BS13" s="90">
        <f>[1]Лист34!G16</f>
        <v>996826.35</v>
      </c>
      <c r="BT13" s="89">
        <f>[1]Лист34!H16</f>
        <v>1008605.18</v>
      </c>
      <c r="BU13" s="90">
        <f>[1]Лист34!I16</f>
        <v>242952.55</v>
      </c>
      <c r="BV13" s="89"/>
      <c r="BW13" s="90"/>
      <c r="BX13" s="89"/>
      <c r="BY13" s="90"/>
      <c r="BZ13" s="89"/>
      <c r="CA13" s="101">
        <f t="shared" si="25"/>
        <v>3643798.98</v>
      </c>
      <c r="CB13" s="102">
        <f t="shared" si="1"/>
        <v>0.15772529731090801</v>
      </c>
      <c r="CC13" s="103">
        <f t="shared" si="2"/>
        <v>0.14925579911506556</v>
      </c>
      <c r="CD13" s="103">
        <f t="shared" si="3"/>
        <v>0.14151416321620594</v>
      </c>
      <c r="CE13" s="103">
        <f t="shared" si="4"/>
        <v>0.14210300172569787</v>
      </c>
      <c r="CF13" s="103">
        <f t="shared" si="5"/>
        <v>0.13171756117280484</v>
      </c>
      <c r="CG13" s="103">
        <f t="shared" si="6"/>
        <v>0.10991538536498971</v>
      </c>
      <c r="CH13" s="103">
        <f t="shared" si="7"/>
        <v>0.12918322727286216</v>
      </c>
      <c r="CI13" s="103"/>
      <c r="CJ13" s="102"/>
      <c r="CK13" s="103"/>
      <c r="CL13" s="102"/>
      <c r="CM13" s="103"/>
      <c r="CN13" s="104">
        <f t="shared" si="8"/>
        <v>0.13781304157769406</v>
      </c>
      <c r="CO13" s="102">
        <f t="shared" si="9"/>
        <v>0.1364999266739349</v>
      </c>
      <c r="CP13" s="102">
        <f t="shared" si="10"/>
        <v>0.13301614829820704</v>
      </c>
      <c r="CQ13" s="102">
        <f t="shared" si="11"/>
        <v>0.14495184644549725</v>
      </c>
      <c r="CR13" s="102">
        <f t="shared" si="12"/>
        <v>0.15881748111878341</v>
      </c>
      <c r="CS13" s="102">
        <f t="shared" si="13"/>
        <v>0.13307889685300597</v>
      </c>
      <c r="CT13" s="102">
        <f t="shared" si="14"/>
        <v>0.10442819417307757</v>
      </c>
      <c r="CU13" s="102">
        <f t="shared" si="15"/>
        <v>0.1292616723015971</v>
      </c>
      <c r="CV13" s="103"/>
      <c r="CW13" s="102"/>
      <c r="CX13" s="103"/>
      <c r="CY13" s="102"/>
      <c r="CZ13" s="103"/>
      <c r="DA13" s="105">
        <f t="shared" si="26"/>
        <v>0.13663250827322015</v>
      </c>
      <c r="DB13" s="102">
        <f t="shared" si="16"/>
        <v>0.53102361088970373</v>
      </c>
      <c r="DC13" s="102">
        <f t="shared" si="17"/>
        <v>6.937445265653143E-2</v>
      </c>
      <c r="DD13" s="102">
        <f t="shared" si="18"/>
        <v>0.11892723236040638</v>
      </c>
      <c r="DE13" s="102">
        <f t="shared" si="19"/>
        <v>0</v>
      </c>
      <c r="DF13" s="102">
        <f t="shared" si="20"/>
        <v>7.1127304960385315E-2</v>
      </c>
      <c r="DG13" s="102">
        <f t="shared" si="21"/>
        <v>0.16951771214853723</v>
      </c>
      <c r="DH13" s="102">
        <f t="shared" si="22"/>
        <v>0.12019392065183909</v>
      </c>
      <c r="DI13" s="103"/>
      <c r="DJ13" s="102"/>
      <c r="DK13" s="103"/>
      <c r="DL13" s="102"/>
      <c r="DM13" s="103"/>
      <c r="DN13" s="106">
        <f t="shared" si="23"/>
        <v>0.10017943371092836</v>
      </c>
    </row>
    <row r="14" spans="1:118">
      <c r="A14" s="127" t="s">
        <v>65</v>
      </c>
      <c r="B14" s="128">
        <f t="shared" ref="B14:H14" si="30">SUM(B4:B13)</f>
        <v>5818066.8900000006</v>
      </c>
      <c r="C14" s="129">
        <f t="shared" si="30"/>
        <v>5320818.7199999988</v>
      </c>
      <c r="D14" s="128">
        <f t="shared" si="30"/>
        <v>5394883.4000000004</v>
      </c>
      <c r="E14" s="130">
        <f t="shared" si="30"/>
        <v>4949052.8100000005</v>
      </c>
      <c r="F14" s="128">
        <f t="shared" si="30"/>
        <v>5851306.4100000001</v>
      </c>
      <c r="G14" s="130">
        <f t="shared" si="30"/>
        <v>4739828.99</v>
      </c>
      <c r="H14" s="130">
        <f t="shared" si="30"/>
        <v>5798200.0900000008</v>
      </c>
      <c r="I14" s="130"/>
      <c r="J14" s="128"/>
      <c r="K14" s="130"/>
      <c r="L14" s="128"/>
      <c r="M14" s="130"/>
      <c r="N14" s="131">
        <f>SUM(B14:M14)</f>
        <v>37872157.310000002</v>
      </c>
      <c r="O14" s="128">
        <f t="shared" ref="O14:U14" si="31">SUM(O4:O13)</f>
        <v>9289070</v>
      </c>
      <c r="P14" s="130">
        <f t="shared" si="31"/>
        <v>8643445</v>
      </c>
      <c r="Q14" s="128">
        <f t="shared" si="31"/>
        <v>8653017.75</v>
      </c>
      <c r="R14" s="130">
        <f t="shared" si="31"/>
        <v>7666718</v>
      </c>
      <c r="S14" s="128">
        <f t="shared" si="31"/>
        <v>8986425.5</v>
      </c>
      <c r="T14" s="130">
        <f t="shared" si="31"/>
        <v>7427780</v>
      </c>
      <c r="U14" s="130">
        <f t="shared" si="31"/>
        <v>8772839</v>
      </c>
      <c r="V14" s="130"/>
      <c r="W14" s="128"/>
      <c r="X14" s="130"/>
      <c r="Y14" s="128"/>
      <c r="Z14" s="130"/>
      <c r="AA14" s="131">
        <f t="shared" ref="AA14:AH14" si="32">SUM(AA4:AA13)</f>
        <v>59439295.25</v>
      </c>
      <c r="AB14" s="128">
        <f t="shared" si="32"/>
        <v>3471003.11</v>
      </c>
      <c r="AC14" s="130">
        <f t="shared" si="32"/>
        <v>3322626.2800000003</v>
      </c>
      <c r="AD14" s="128">
        <f t="shared" si="32"/>
        <v>3258134.35</v>
      </c>
      <c r="AE14" s="130">
        <f t="shared" si="32"/>
        <v>2717665.1900000004</v>
      </c>
      <c r="AF14" s="128">
        <f t="shared" si="32"/>
        <v>3135119.0900000003</v>
      </c>
      <c r="AG14" s="130">
        <f t="shared" si="32"/>
        <v>2687951.0100000002</v>
      </c>
      <c r="AH14" s="130">
        <f t="shared" si="32"/>
        <v>2974638.9099999997</v>
      </c>
      <c r="AI14" s="130"/>
      <c r="AJ14" s="128"/>
      <c r="AK14" s="130"/>
      <c r="AL14" s="128"/>
      <c r="AM14" s="130"/>
      <c r="AN14" s="131">
        <f>SUM(AB14:AM14)</f>
        <v>21567137.940000001</v>
      </c>
      <c r="AO14" s="147">
        <f t="shared" ref="AO14:AU14" si="33">SUM(AO4:AO13)</f>
        <v>37798424.780000009</v>
      </c>
      <c r="AP14" s="131">
        <f t="shared" si="33"/>
        <v>36372246.950000003</v>
      </c>
      <c r="AQ14" s="147">
        <f t="shared" si="33"/>
        <v>34868004.649999999</v>
      </c>
      <c r="AR14" s="131">
        <f t="shared" si="33"/>
        <v>29910572.199999999</v>
      </c>
      <c r="AS14" s="147">
        <f t="shared" si="33"/>
        <v>31988324.23</v>
      </c>
      <c r="AT14" s="131">
        <f t="shared" si="33"/>
        <v>33108734.549999997</v>
      </c>
      <c r="AU14" s="131">
        <f t="shared" si="33"/>
        <v>29146352.039999995</v>
      </c>
      <c r="AV14" s="128"/>
      <c r="AW14" s="130"/>
      <c r="AX14" s="128"/>
      <c r="AY14" s="130"/>
      <c r="AZ14" s="128"/>
      <c r="BA14" s="132">
        <f>SUM(AO14:AZ14)</f>
        <v>233192659.40000001</v>
      </c>
      <c r="BB14" s="133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0">
        <f t="shared" ref="BO14:BZ14" si="34">SUM(BO4:BO13)</f>
        <v>20324.519999999997</v>
      </c>
      <c r="BP14" s="130">
        <f t="shared" si="34"/>
        <v>6535121.8300000001</v>
      </c>
      <c r="BQ14" s="130">
        <f t="shared" si="34"/>
        <v>7830431.9499999993</v>
      </c>
      <c r="BR14" s="130">
        <f t="shared" si="34"/>
        <v>978.14</v>
      </c>
      <c r="BS14" s="130">
        <f t="shared" si="34"/>
        <v>14014679.039999999</v>
      </c>
      <c r="BT14" s="130">
        <f t="shared" si="34"/>
        <v>5949851.2999999998</v>
      </c>
      <c r="BU14" s="130">
        <f t="shared" si="34"/>
        <v>2021338.09</v>
      </c>
      <c r="BV14" s="130">
        <f t="shared" si="34"/>
        <v>0</v>
      </c>
      <c r="BW14" s="130">
        <f t="shared" si="34"/>
        <v>0</v>
      </c>
      <c r="BX14" s="130">
        <f t="shared" si="34"/>
        <v>0</v>
      </c>
      <c r="BY14" s="130">
        <f t="shared" si="34"/>
        <v>0</v>
      </c>
      <c r="BZ14" s="130">
        <f t="shared" si="34"/>
        <v>0</v>
      </c>
      <c r="CA14" s="133">
        <f>SUM(BO14:BZ14)</f>
        <v>36372724.869999997</v>
      </c>
      <c r="CB14" s="134">
        <v>1</v>
      </c>
      <c r="CC14" s="134">
        <v>1</v>
      </c>
      <c r="CD14" s="134">
        <v>1</v>
      </c>
      <c r="CE14" s="134">
        <v>1</v>
      </c>
      <c r="CF14" s="134">
        <v>1</v>
      </c>
      <c r="CG14" s="134">
        <v>1</v>
      </c>
      <c r="CH14" s="134">
        <v>1</v>
      </c>
      <c r="CI14" s="134">
        <v>1</v>
      </c>
      <c r="CJ14" s="134">
        <v>1</v>
      </c>
      <c r="CK14" s="134">
        <v>1</v>
      </c>
      <c r="CL14" s="134">
        <v>1</v>
      </c>
      <c r="CM14" s="134">
        <v>1</v>
      </c>
      <c r="CN14" s="134">
        <v>1</v>
      </c>
      <c r="CO14" s="134">
        <v>1</v>
      </c>
      <c r="CP14" s="134">
        <v>1</v>
      </c>
      <c r="CQ14" s="134">
        <v>1</v>
      </c>
      <c r="CR14" s="134">
        <v>1</v>
      </c>
      <c r="CS14" s="134">
        <v>1</v>
      </c>
      <c r="CT14" s="134">
        <v>1</v>
      </c>
      <c r="CU14" s="134">
        <v>1</v>
      </c>
      <c r="CV14" s="134">
        <v>1</v>
      </c>
      <c r="CW14" s="134">
        <v>1</v>
      </c>
      <c r="CX14" s="134">
        <v>1</v>
      </c>
      <c r="CY14" s="134">
        <v>1</v>
      </c>
      <c r="CZ14" s="134">
        <v>1</v>
      </c>
      <c r="DA14" s="134">
        <v>1</v>
      </c>
      <c r="DB14" s="134">
        <v>1</v>
      </c>
      <c r="DC14" s="134">
        <v>1</v>
      </c>
      <c r="DD14" s="134">
        <v>1</v>
      </c>
      <c r="DE14" s="134">
        <v>1</v>
      </c>
      <c r="DF14" s="134">
        <v>1</v>
      </c>
      <c r="DG14" s="134">
        <v>1</v>
      </c>
      <c r="DH14" s="134">
        <v>1</v>
      </c>
      <c r="DI14" s="134">
        <v>1</v>
      </c>
      <c r="DJ14" s="134">
        <v>1</v>
      </c>
      <c r="DK14" s="134">
        <v>1</v>
      </c>
      <c r="DL14" s="134">
        <v>1</v>
      </c>
      <c r="DM14" s="134">
        <v>1</v>
      </c>
      <c r="DN14" s="134">
        <v>1</v>
      </c>
    </row>
    <row r="16" spans="1:118">
      <c r="B16" s="164"/>
      <c r="C16" s="165" t="s">
        <v>87</v>
      </c>
      <c r="D16" s="165" t="s">
        <v>88</v>
      </c>
      <c r="E16" s="165" t="s">
        <v>89</v>
      </c>
      <c r="F16" s="166" t="s">
        <v>90</v>
      </c>
      <c r="O16" s="164"/>
      <c r="P16" s="165" t="s">
        <v>87</v>
      </c>
      <c r="Q16" s="165" t="s">
        <v>88</v>
      </c>
      <c r="R16" s="165" t="s">
        <v>89</v>
      </c>
      <c r="S16" s="166" t="s">
        <v>90</v>
      </c>
      <c r="AB16" s="164"/>
      <c r="AC16" s="165" t="s">
        <v>87</v>
      </c>
      <c r="AD16" s="165" t="s">
        <v>88</v>
      </c>
      <c r="AE16" s="165" t="s">
        <v>89</v>
      </c>
      <c r="AF16" s="166" t="s">
        <v>90</v>
      </c>
      <c r="AO16" s="164"/>
      <c r="AP16" s="165" t="s">
        <v>87</v>
      </c>
      <c r="AQ16" s="165" t="s">
        <v>88</v>
      </c>
      <c r="AR16" s="165" t="s">
        <v>89</v>
      </c>
      <c r="AS16" s="166" t="s">
        <v>90</v>
      </c>
    </row>
    <row r="17" spans="2:45">
      <c r="B17" s="126" t="s">
        <v>92</v>
      </c>
      <c r="C17" s="119">
        <f>SUM(B14:D14)</f>
        <v>16533769.01</v>
      </c>
      <c r="D17" s="119">
        <f>SUM(E14:G14)</f>
        <v>15540188.210000001</v>
      </c>
      <c r="E17" s="119">
        <f>SUM(H14:J14)</f>
        <v>5798200.0900000008</v>
      </c>
      <c r="F17" s="170">
        <f>SUM(K14:M14)</f>
        <v>0</v>
      </c>
      <c r="O17" s="126" t="s">
        <v>92</v>
      </c>
      <c r="P17" s="119">
        <f>SUM(O14:Q14)</f>
        <v>26585532.75</v>
      </c>
      <c r="Q17" s="119">
        <f>SUM(R14:T14)</f>
        <v>24080923.5</v>
      </c>
      <c r="R17" s="119">
        <f>SUM(U14:W14)</f>
        <v>8772839</v>
      </c>
      <c r="S17" s="170">
        <f>SUM(X14:Z14)</f>
        <v>0</v>
      </c>
      <c r="AB17" s="126" t="s">
        <v>92</v>
      </c>
      <c r="AC17" s="119">
        <f>SUM(AB14:AD14)</f>
        <v>10051763.74</v>
      </c>
      <c r="AD17" s="119">
        <f>SUM(AE14:AG14)</f>
        <v>8540735.290000001</v>
      </c>
      <c r="AE17" s="119">
        <f>SUM(AH14:AJ14)</f>
        <v>2974638.9099999997</v>
      </c>
      <c r="AF17" s="170">
        <f>SUM(AK14:AM14)</f>
        <v>0</v>
      </c>
      <c r="AO17" s="126" t="s">
        <v>92</v>
      </c>
      <c r="AP17" s="119">
        <f>SUM(AO14:AQ14)</f>
        <v>109038676.38000003</v>
      </c>
      <c r="AQ17" s="119">
        <f>SUM(AR14:AT14)</f>
        <v>95007630.979999989</v>
      </c>
      <c r="AR17" s="119">
        <f>SUM(AU14:AW14)</f>
        <v>29146352.039999995</v>
      </c>
      <c r="AS17" s="170">
        <f>SUM(AX14:AZ14)</f>
        <v>0</v>
      </c>
    </row>
    <row r="18" spans="2:45">
      <c r="B18" s="171"/>
      <c r="C18" s="172"/>
      <c r="D18" s="172" t="s">
        <v>93</v>
      </c>
      <c r="E18" s="172" t="s">
        <v>93</v>
      </c>
      <c r="F18" s="172" t="s">
        <v>93</v>
      </c>
      <c r="O18" s="171"/>
      <c r="P18" s="172"/>
      <c r="Q18" s="172" t="s">
        <v>93</v>
      </c>
      <c r="R18" s="172" t="s">
        <v>93</v>
      </c>
      <c r="S18" s="172" t="s">
        <v>93</v>
      </c>
      <c r="AB18" s="171"/>
      <c r="AC18" s="172"/>
      <c r="AD18" s="172" t="s">
        <v>93</v>
      </c>
      <c r="AE18" s="172" t="s">
        <v>93</v>
      </c>
      <c r="AF18" s="172" t="s">
        <v>93</v>
      </c>
      <c r="AO18" s="171"/>
      <c r="AP18" s="172"/>
      <c r="AQ18" s="172" t="s">
        <v>93</v>
      </c>
      <c r="AR18" s="172" t="s">
        <v>93</v>
      </c>
      <c r="AS18" s="172" t="s">
        <v>93</v>
      </c>
    </row>
    <row r="19" spans="2:45">
      <c r="B19" s="126" t="s">
        <v>92</v>
      </c>
      <c r="C19" s="176"/>
      <c r="D19" s="177">
        <f>(D17-C17)/C17*100</f>
        <v>-6.0094029340742487</v>
      </c>
      <c r="E19" s="177">
        <f t="shared" ref="E19:F19" si="35">(E17-D17)/D17*100</f>
        <v>-62.688996995101384</v>
      </c>
      <c r="F19" s="178">
        <f t="shared" si="35"/>
        <v>-100</v>
      </c>
      <c r="O19" s="126" t="s">
        <v>92</v>
      </c>
      <c r="P19" s="176"/>
      <c r="Q19" s="177">
        <f>(Q17-P17)/P17*100</f>
        <v>-9.4209481282634808</v>
      </c>
      <c r="R19" s="177">
        <f t="shared" ref="R19:S19" si="36">(R17-Q17)/Q17*100</f>
        <v>-63.569341516325153</v>
      </c>
      <c r="S19" s="178">
        <f t="shared" si="36"/>
        <v>-100</v>
      </c>
      <c r="AB19" s="126" t="s">
        <v>92</v>
      </c>
      <c r="AC19" s="176"/>
      <c r="AD19" s="177">
        <f>(AD17-AC17)/AC17*100</f>
        <v>-15.032470808948792</v>
      </c>
      <c r="AE19" s="177">
        <f t="shared" ref="AE19:AF19" si="37">(AE17-AD17)/AD17*100</f>
        <v>-65.1711613930608</v>
      </c>
      <c r="AF19" s="178">
        <f t="shared" si="37"/>
        <v>-100</v>
      </c>
      <c r="AO19" s="126" t="s">
        <v>92</v>
      </c>
      <c r="AP19" s="176"/>
      <c r="AQ19" s="177">
        <f>(AQ17-AP17)/AP17*100</f>
        <v>-12.867952790532611</v>
      </c>
      <c r="AR19" s="177">
        <f t="shared" ref="AR19:AS19" si="38">(AR17-AQ17)/AQ17*100</f>
        <v>-69.322093668312206</v>
      </c>
      <c r="AS19" s="178">
        <f t="shared" si="38"/>
        <v>-100</v>
      </c>
    </row>
  </sheetData>
  <mergeCells count="10">
    <mergeCell ref="BO1:CA1"/>
    <mergeCell ref="CB1:CN1"/>
    <mergeCell ref="CO1:DA1"/>
    <mergeCell ref="DB1:DN1"/>
    <mergeCell ref="A1:A2"/>
    <mergeCell ref="B1:N1"/>
    <mergeCell ref="O1:AA1"/>
    <mergeCell ref="AB1:AN1"/>
    <mergeCell ref="AO1:BA1"/>
    <mergeCell ref="BB1:B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сравнитеьный отчет</vt:lpstr>
      <vt:lpstr>Лист2</vt:lpstr>
      <vt:lpstr>Лист3</vt:lpstr>
      <vt:lpstr>Локальные поставщики</vt:lpstr>
      <vt:lpstr>Импорт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Логист</dc:creator>
  <cp:lastModifiedBy>Elena Mikova</cp:lastModifiedBy>
  <dcterms:created xsi:type="dcterms:W3CDTF">2015-08-21T14:11:39Z</dcterms:created>
  <dcterms:modified xsi:type="dcterms:W3CDTF">2015-08-23T09:36:23Z</dcterms:modified>
</cp:coreProperties>
</file>